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01.04 на сайт" sheetId="1" r:id="rId1"/>
  </sheets>
  <definedNames>
    <definedName name="Z_6ACF3938_4F94_4C45_B738_BB373F9D00A7_.wvu.PrintArea" localSheetId="0" hidden="1">'01.04 на сайт'!$A$1:$R$109</definedName>
    <definedName name="Z_6ACF3938_4F94_4C45_B738_BB373F9D00A7_.wvu.PrintTitles" localSheetId="0" hidden="1">'01.04 на сайт'!$3:$5</definedName>
    <definedName name="Z_6ACF3938_4F94_4C45_B738_BB373F9D00A7_.wvu.Rows" localSheetId="0" hidden="1">'01.04 на сайт'!$8:$8,'01.04 на сайт'!$10:$10,'01.04 на сайт'!$12:$12,'01.04 на сайт'!$14:$14,'01.04 на сайт'!$16:$16,'01.04 на сайт'!$18:$18,'01.04 на сайт'!$20:$20,'01.04 на сайт'!$22:$22,'01.04 на сайт'!$24:$24,'01.04 на сайт'!$27:$27</definedName>
    <definedName name="Z_B1A686FD_B416_40FE_84A4_8CA55E7A485E_.wvu.PrintArea" localSheetId="0" hidden="1">'01.04 на сайт'!$A$1:$R$109</definedName>
    <definedName name="Z_B1A686FD_B416_40FE_84A4_8CA55E7A485E_.wvu.PrintTitles" localSheetId="0" hidden="1">'01.04 на сайт'!$3:$5</definedName>
    <definedName name="Z_B1A686FD_B416_40FE_84A4_8CA55E7A485E_.wvu.Rows" localSheetId="0" hidden="1">'01.04 на сайт'!$8:$8,'01.04 на сайт'!$10:$10,'01.04 на сайт'!$12:$12,'01.04 на сайт'!$14:$14,'01.04 на сайт'!$16:$16,'01.04 на сайт'!$18:$18,'01.04 на сайт'!$20:$20,'01.04 на сайт'!$22:$22,'01.04 на сайт'!$24:$24,'01.04 на сайт'!$27:$27</definedName>
    <definedName name="_xlnm.Print_Titles" localSheetId="0">'01.04 на сайт'!$3:$5</definedName>
    <definedName name="_xlnm.Print_Area" localSheetId="0">'01.04 на сайт'!$A$1:$R$109</definedName>
  </definedNames>
  <calcPr calcId="145621" iterateDelta="1E-4"/>
</workbook>
</file>

<file path=xl/calcChain.xml><?xml version="1.0" encoding="utf-8"?>
<calcChain xmlns="http://schemas.openxmlformats.org/spreadsheetml/2006/main">
  <c r="I25" i="1" l="1"/>
  <c r="Q106" i="1"/>
  <c r="Q105" i="1" s="1"/>
  <c r="O106" i="1"/>
  <c r="O105" i="1" s="1"/>
  <c r="I106" i="1"/>
  <c r="R106" i="1" s="1"/>
  <c r="P105" i="1"/>
  <c r="P107" i="1" s="1"/>
  <c r="P108" i="1" s="1"/>
  <c r="M105" i="1"/>
  <c r="L105" i="1"/>
  <c r="L107" i="1" s="1"/>
  <c r="L108" i="1" s="1"/>
  <c r="K105" i="1"/>
  <c r="K107" i="1" s="1"/>
  <c r="K108" i="1" s="1"/>
  <c r="J105" i="1"/>
  <c r="J107" i="1" s="1"/>
  <c r="J108" i="1" s="1"/>
  <c r="R88" i="1"/>
  <c r="Q88" i="1"/>
  <c r="M88" i="1"/>
  <c r="O88" i="1" s="1"/>
  <c r="P87" i="1"/>
  <c r="O87" i="1"/>
  <c r="M87" i="1"/>
  <c r="I87" i="1"/>
  <c r="P85" i="1"/>
  <c r="L85" i="1"/>
  <c r="K85" i="1"/>
  <c r="J85" i="1"/>
  <c r="R84" i="1"/>
  <c r="Q84" i="1"/>
  <c r="M84" i="1"/>
  <c r="O84" i="1" s="1"/>
  <c r="R83" i="1"/>
  <c r="Q83" i="1"/>
  <c r="O83" i="1"/>
  <c r="M83" i="1"/>
  <c r="M82" i="1"/>
  <c r="O82" i="1" s="1"/>
  <c r="I82" i="1"/>
  <c r="R82" i="1" s="1"/>
  <c r="I81" i="1"/>
  <c r="Q81" i="1" s="1"/>
  <c r="P80" i="1"/>
  <c r="L80" i="1"/>
  <c r="K80" i="1"/>
  <c r="J80" i="1"/>
  <c r="I72" i="1"/>
  <c r="Q72" i="1" s="1"/>
  <c r="M71" i="1"/>
  <c r="M70" i="1"/>
  <c r="M69" i="1"/>
  <c r="M68" i="1"/>
  <c r="M66" i="1"/>
  <c r="I64" i="1"/>
  <c r="P63" i="1"/>
  <c r="L63" i="1"/>
  <c r="K63" i="1"/>
  <c r="J63" i="1"/>
  <c r="M61" i="1"/>
  <c r="M63" i="1" s="1"/>
  <c r="I61" i="1"/>
  <c r="I63" i="1" s="1"/>
  <c r="P60" i="1"/>
  <c r="L60" i="1"/>
  <c r="K60" i="1"/>
  <c r="K86" i="1" s="1"/>
  <c r="J60" i="1"/>
  <c r="J86" i="1" s="1"/>
  <c r="M58" i="1"/>
  <c r="M60" i="1" s="1"/>
  <c r="I58" i="1"/>
  <c r="I60" i="1" s="1"/>
  <c r="P56" i="1"/>
  <c r="M56" i="1"/>
  <c r="L56" i="1"/>
  <c r="K56" i="1"/>
  <c r="J56" i="1"/>
  <c r="R55" i="1"/>
  <c r="Q54" i="1"/>
  <c r="Q56" i="1" s="1"/>
  <c r="N54" i="1"/>
  <c r="I54" i="1"/>
  <c r="O54" i="1" s="1"/>
  <c r="O56" i="1" s="1"/>
  <c r="P53" i="1"/>
  <c r="L53" i="1"/>
  <c r="K53" i="1"/>
  <c r="J53" i="1"/>
  <c r="R52" i="1"/>
  <c r="Q52" i="1"/>
  <c r="R51" i="1"/>
  <c r="P51" i="1"/>
  <c r="M51" i="1"/>
  <c r="R50" i="1"/>
  <c r="Q50" i="1"/>
  <c r="P49" i="1"/>
  <c r="R49" i="1" s="1"/>
  <c r="M49" i="1"/>
  <c r="R48" i="1"/>
  <c r="Q48" i="1"/>
  <c r="M47" i="1"/>
  <c r="R46" i="1"/>
  <c r="Q46" i="1"/>
  <c r="M45" i="1"/>
  <c r="M44" i="1" s="1"/>
  <c r="I44" i="1"/>
  <c r="O44" i="1" s="1"/>
  <c r="R43" i="1"/>
  <c r="Q43" i="1"/>
  <c r="P42" i="1"/>
  <c r="M42" i="1"/>
  <c r="Q42" i="1" s="1"/>
  <c r="R40" i="1"/>
  <c r="R39" i="1"/>
  <c r="Q39" i="1"/>
  <c r="M38" i="1"/>
  <c r="R37" i="1"/>
  <c r="Q37" i="1"/>
  <c r="M36" i="1"/>
  <c r="P35" i="1"/>
  <c r="R35" i="1" s="1"/>
  <c r="R34" i="1"/>
  <c r="M34" i="1"/>
  <c r="Q34" i="1" s="1"/>
  <c r="R32" i="1"/>
  <c r="P32" i="1"/>
  <c r="P30" i="1" s="1"/>
  <c r="M32" i="1"/>
  <c r="M30" i="1"/>
  <c r="I29" i="1"/>
  <c r="Q29" i="1" s="1"/>
  <c r="L28" i="1"/>
  <c r="K28" i="1"/>
  <c r="J28" i="1"/>
  <c r="R26" i="1"/>
  <c r="Q26" i="1"/>
  <c r="Q25" i="1"/>
  <c r="P25" i="1"/>
  <c r="M25" i="1"/>
  <c r="O25" i="1" s="1"/>
  <c r="R25" i="1"/>
  <c r="R23" i="1"/>
  <c r="Q23" i="1"/>
  <c r="R22" i="1"/>
  <c r="Q22" i="1"/>
  <c r="R21" i="1"/>
  <c r="P21" i="1"/>
  <c r="M21" i="1"/>
  <c r="R20" i="1"/>
  <c r="Q20" i="1"/>
  <c r="P19" i="1"/>
  <c r="Q19" i="1" s="1"/>
  <c r="M19" i="1"/>
  <c r="R18" i="1"/>
  <c r="Q18" i="1"/>
  <c r="P17" i="1"/>
  <c r="M17" i="1"/>
  <c r="Q17" i="1" s="1"/>
  <c r="R16" i="1"/>
  <c r="Q16" i="1"/>
  <c r="P15" i="1"/>
  <c r="M15" i="1"/>
  <c r="R14" i="1"/>
  <c r="Q14" i="1"/>
  <c r="P13" i="1"/>
  <c r="M13" i="1"/>
  <c r="Q13" i="1" s="1"/>
  <c r="R12" i="1"/>
  <c r="Q12" i="1"/>
  <c r="P11" i="1"/>
  <c r="M11" i="1"/>
  <c r="M6" i="1" s="1"/>
  <c r="R10" i="1"/>
  <c r="Q10" i="1"/>
  <c r="P9" i="1"/>
  <c r="R9" i="1" s="1"/>
  <c r="M9" i="1"/>
  <c r="R8" i="1"/>
  <c r="Q8" i="1"/>
  <c r="P7" i="1"/>
  <c r="Q7" i="1" s="1"/>
  <c r="M7" i="1"/>
  <c r="I6" i="1"/>
  <c r="I28" i="1" s="1"/>
  <c r="R5" i="1"/>
  <c r="K5" i="1"/>
  <c r="L5" i="1" s="1"/>
  <c r="M5" i="1" s="1"/>
  <c r="N5" i="1" s="1"/>
  <c r="O5" i="1" s="1"/>
  <c r="O107" i="1" l="1"/>
  <c r="O108" i="1" s="1"/>
  <c r="P33" i="1"/>
  <c r="R42" i="1"/>
  <c r="L57" i="1"/>
  <c r="N6" i="1"/>
  <c r="R13" i="1"/>
  <c r="Q15" i="1"/>
  <c r="Q21" i="1"/>
  <c r="M28" i="1"/>
  <c r="Q32" i="1"/>
  <c r="Q35" i="1"/>
  <c r="P40" i="1"/>
  <c r="P38" i="1" s="1"/>
  <c r="Q49" i="1"/>
  <c r="Q51" i="1"/>
  <c r="O58" i="1"/>
  <c r="O60" i="1" s="1"/>
  <c r="L86" i="1"/>
  <c r="O61" i="1"/>
  <c r="O63" i="1" s="1"/>
  <c r="R81" i="1"/>
  <c r="R87" i="1"/>
  <c r="Q87" i="1"/>
  <c r="Q107" i="1" s="1"/>
  <c r="Q108" i="1" s="1"/>
  <c r="I105" i="1"/>
  <c r="M107" i="1"/>
  <c r="M108" i="1" s="1"/>
  <c r="N44" i="1"/>
  <c r="Q11" i="1"/>
  <c r="R64" i="1"/>
  <c r="M81" i="1"/>
  <c r="O81" i="1" s="1"/>
  <c r="O85" i="1" s="1"/>
  <c r="Q9" i="1"/>
  <c r="R17" i="1"/>
  <c r="R44" i="1"/>
  <c r="J57" i="1"/>
  <c r="J109" i="1" s="1"/>
  <c r="R58" i="1"/>
  <c r="P86" i="1"/>
  <c r="R61" i="1"/>
  <c r="M64" i="1"/>
  <c r="N64" i="1" s="1"/>
  <c r="N82" i="1"/>
  <c r="N83" i="1" s="1"/>
  <c r="N28" i="1"/>
  <c r="K57" i="1"/>
  <c r="K109" i="1" s="1"/>
  <c r="I86" i="1"/>
  <c r="R60" i="1"/>
  <c r="N60" i="1"/>
  <c r="R63" i="1"/>
  <c r="N63" i="1"/>
  <c r="P6" i="1"/>
  <c r="P28" i="1" s="1"/>
  <c r="R7" i="1"/>
  <c r="R15" i="1"/>
  <c r="L109" i="1"/>
  <c r="Q6" i="1"/>
  <c r="Q28" i="1" s="1"/>
  <c r="O6" i="1"/>
  <c r="O28" i="1" s="1"/>
  <c r="R30" i="1"/>
  <c r="M29" i="1"/>
  <c r="O29" i="1" s="1"/>
  <c r="O53" i="1" s="1"/>
  <c r="P36" i="1"/>
  <c r="R36" i="1" s="1"/>
  <c r="Q38" i="1"/>
  <c r="R11" i="1"/>
  <c r="R19" i="1"/>
  <c r="I53" i="1"/>
  <c r="R29" i="1"/>
  <c r="Q30" i="1"/>
  <c r="R38" i="1"/>
  <c r="M80" i="1"/>
  <c r="R72" i="1"/>
  <c r="N25" i="1"/>
  <c r="Q40" i="1"/>
  <c r="Q44" i="1"/>
  <c r="Q53" i="1" s="1"/>
  <c r="R54" i="1"/>
  <c r="I56" i="1"/>
  <c r="Q58" i="1"/>
  <c r="Q60" i="1" s="1"/>
  <c r="Q61" i="1"/>
  <c r="Q63" i="1" s="1"/>
  <c r="Q64" i="1"/>
  <c r="Q80" i="1" s="1"/>
  <c r="N72" i="1"/>
  <c r="I80" i="1"/>
  <c r="Q82" i="1"/>
  <c r="Q85" i="1" s="1"/>
  <c r="N84" i="1"/>
  <c r="I85" i="1"/>
  <c r="N88" i="1"/>
  <c r="P47" i="1"/>
  <c r="Q47" i="1" s="1"/>
  <c r="P55" i="1"/>
  <c r="Q55" i="1" s="1"/>
  <c r="O72" i="1"/>
  <c r="N58" i="1"/>
  <c r="N61" i="1"/>
  <c r="N87" i="1"/>
  <c r="O57" i="1" l="1"/>
  <c r="R33" i="1"/>
  <c r="P31" i="1"/>
  <c r="Q33" i="1"/>
  <c r="M85" i="1"/>
  <c r="M86" i="1" s="1"/>
  <c r="N86" i="1" s="1"/>
  <c r="N81" i="1"/>
  <c r="Q57" i="1"/>
  <c r="I107" i="1"/>
  <c r="N105" i="1"/>
  <c r="R105" i="1"/>
  <c r="O64" i="1"/>
  <c r="O80" i="1" s="1"/>
  <c r="O86" i="1" s="1"/>
  <c r="O109" i="1" s="1"/>
  <c r="R6" i="1"/>
  <c r="R28" i="1"/>
  <c r="P57" i="1"/>
  <c r="P109" i="1" s="1"/>
  <c r="R85" i="1"/>
  <c r="N85" i="1"/>
  <c r="R80" i="1"/>
  <c r="N80" i="1"/>
  <c r="Q86" i="1"/>
  <c r="M53" i="1"/>
  <c r="M57" i="1" s="1"/>
  <c r="N29" i="1"/>
  <c r="Q36" i="1"/>
  <c r="R47" i="1"/>
  <c r="P45" i="1"/>
  <c r="I57" i="1"/>
  <c r="R56" i="1"/>
  <c r="N56" i="1"/>
  <c r="R53" i="1"/>
  <c r="R86" i="1"/>
  <c r="M109" i="1" l="1"/>
  <c r="Q31" i="1"/>
  <c r="R31" i="1"/>
  <c r="Q109" i="1"/>
  <c r="N53" i="1"/>
  <c r="I108" i="1"/>
  <c r="R107" i="1"/>
  <c r="N107" i="1"/>
  <c r="R57" i="1"/>
  <c r="N57" i="1"/>
  <c r="R45" i="1"/>
  <c r="Q45" i="1"/>
  <c r="N108" i="1" l="1"/>
  <c r="R108" i="1"/>
  <c r="I109" i="1"/>
  <c r="R109" i="1" l="1"/>
  <c r="N109" i="1"/>
</calcChain>
</file>

<file path=xl/sharedStrings.xml><?xml version="1.0" encoding="utf-8"?>
<sst xmlns="http://schemas.openxmlformats.org/spreadsheetml/2006/main" count="712" uniqueCount="148">
  <si>
    <t>Информация по исполнению бюджета МО ГО «Сыктывкар» в рамках национальных (региональных) проектов по состоянию на 01.04.2025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</si>
  <si>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</si>
  <si>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</si>
  <si>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</si>
  <si>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</si>
  <si>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</si>
  <si>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</si>
  <si>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</si>
  <si>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</si>
  <si>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</si>
  <si>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</si>
  <si>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</si>
  <si>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</si>
  <si>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Факт (Касса)</t>
  </si>
  <si>
    <t xml:space="preserve">Остаток </t>
  </si>
  <si>
    <t>% исп.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</si>
  <si>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</si>
  <si>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</si>
  <si>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</si>
  <si>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</si>
  <si>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 xml:space="preserve">Федеральный бюджет 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</si>
  <si>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</si>
  <si>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</si>
  <si>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</si>
  <si>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</si>
  <si>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</si>
  <si>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</si>
  <si>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</si>
  <si>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</si>
  <si>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</si>
  <si>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</si>
  <si>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№ ИДЖ-1 от 14.02.2025</t>
  </si>
  <si>
    <t>Министерство строительства и жилищно-коммунального хозяйства РК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</si>
  <si>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</si>
  <si>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</si>
  <si>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</si>
  <si>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</si>
  <si>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ул. Кирова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</si>
  <si>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</si>
  <si>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</si>
  <si>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</si>
  <si>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</si>
  <si>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</si>
  <si>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ул. Лесозаводская</t>
  </si>
  <si>
    <t>7) Октябрьский проспект (от ул. Печорская до ул. Чкалова)</t>
  </si>
  <si>
    <t>№ ЭА/2025-11 от 14.02.2025 м/ду МКП "Дорожное хозяйство" и  ООО СПК "Темп-Дорстрой"</t>
  </si>
  <si>
    <t>8) Автомобильная дорога Сыктывкар — Эжвинский район (от ул. Печорская до ул. Малышева и от ул. Петрозаводская до ул. Ветеранов)</t>
  </si>
  <si>
    <t>№ ЭА/2025-08 от 12.02.2025 м/ду МКП "Дорожное хозяйство" и ООО "Стройкомплект"</t>
  </si>
  <si>
    <t>9) Автомобильная дорога общего пользования местного значения «Подъезд к с/т м. Дырнос»</t>
  </si>
  <si>
    <t>АЭР МО ГО "Сыктывкар"</t>
  </si>
  <si>
    <t>10) ул. Мира (от пр.Бумажников  до ул. Маяковского)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</si>
  <si>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</si>
  <si>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</si>
  <si>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</si>
  <si>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</si>
  <si>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</si>
  <si>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 xml:space="preserve"> № 87701000-1-2025-013 от 22.01.2025</t>
  </si>
  <si>
    <t>УЖКХ АМО ГО "Сыктывкар"</t>
  </si>
  <si>
    <t>1) двор по Октябрьский пр., д. 124/1</t>
  </si>
  <si>
    <t>№ 16-25 от 21.03.2025 м/ду УЖКХ и ООО "Стройкомплект"</t>
  </si>
  <si>
    <t>2) двор по ул. Петрозаводская, д. 56</t>
  </si>
  <si>
    <t>3) двор по ул. Карла Маркса, д. 224</t>
  </si>
  <si>
    <t>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</si>
  <si>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</si>
  <si>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</si>
  <si>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</si>
  <si>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</si>
  <si>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№ 17-25 от 25.03.2025 м/ду УЖКХ и ООО "СТРОЙ-11"</t>
  </si>
  <si>
    <t>8) двор по  ул. Мира, д. 37</t>
  </si>
  <si>
    <t>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</si>
  <si>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</si>
  <si>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</si>
  <si>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</si>
  <si>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</si>
  <si>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</si>
  <si>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</si>
  <si>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</si>
  <si>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№ 87701000-1-2025-011 от 21.01.2025 (в ред. ДС № 87701000-1-2025-011/2 от 23.01.2025)</t>
  </si>
  <si>
    <t>УАГСиЗ АМО ГО "Сыктывкар"</t>
  </si>
  <si>
    <t>1) Напорный канализационный коллектор от п.г.т. Краснозатонский до ЛДК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</si>
  <si>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</si>
  <si>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</si>
  <si>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</si>
  <si>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</si>
  <si>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</si>
  <si>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 xml:space="preserve">№ 87701000-1-2025-019 от 21.03.2025 </t>
  </si>
  <si>
    <t>Комитет по молодежной политике РК</t>
  </si>
  <si>
    <t>УО АМО ГО "Сыктывкар"</t>
  </si>
  <si>
    <t>МАУ "Молодежный центр г. Сыктывкара"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</si>
  <si>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</si>
  <si>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</si>
  <si>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</si>
  <si>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№ 87701000-12025-023 от 21.03.2026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</si>
  <si>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</si>
  <si>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</si>
  <si>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</si>
  <si>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</si>
  <si>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</si>
  <si>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</si>
  <si>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</si>
  <si>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</si>
  <si>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</si>
  <si>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</si>
  <si>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</si>
  <si>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</si>
  <si>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№ 09-1КАП/2025 от 21.01.2025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</si>
  <si>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</si>
  <si>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</si>
  <si>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</si>
  <si>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</si>
  <si>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</si>
  <si>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</si>
  <si>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№ 87701000-1-2025-005 от 21.01.2025</t>
  </si>
  <si>
    <t>Обеспечение выплат ежемесячного денежного вознаграждения советникам директоров по воспитанию</t>
  </si>
  <si>
    <t>№ 87701000-1-2025-006 от 21.01.2025</t>
  </si>
  <si>
    <t xml:space="preserve">Ежемесячное денежное вознаграждение за классное руководство педагогическим работникам </t>
  </si>
  <si>
    <t>№ 87701000-1-2025-001 от 21.01.2025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</si>
  <si>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</si>
  <si>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</si>
  <si>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</si>
  <si>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</si>
  <si>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</si>
  <si>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</si>
  <si>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№ 87701000-1-2025-009 от 28.01.2025</t>
  </si>
  <si>
    <t>Министерство культуры и архивного дела РК</t>
  </si>
  <si>
    <t>УК АМО ГО "Сыктывкар"</t>
  </si>
  <si>
    <t>МБУК "ЦБС" Библиотека – филиал № 20 «Сыктывкар»</t>
  </si>
  <si>
    <t>1) Поставка интерактивного оборудования</t>
  </si>
  <si>
    <t>2) Услуги по изготовлению, поставке и установке корпусной мебели. Библиотека – филиал № 20 МБУК «ЦБС» МО ГО «Сыктывкар»</t>
  </si>
  <si>
    <t>3) Приобретение оборудования для обеспечения доступа к информационным ресурсам. Библиотека – филиал № 20 МБУК «ЦБС» МО ГО «Сыктывкар»</t>
  </si>
  <si>
    <t>4) Текущий ремонт помещений библиотеки-филиала №20, расположенной по адресу: г. Сыктывкар, Октябрьский пр., д. 118</t>
  </si>
  <si>
    <t>5) Курсы повышения квалификации. Библиотека – филиал № 20 МБУК «ЦБС» МО ГО «Сыктывкар»</t>
  </si>
  <si>
    <t>6) Поставка книг. Библиотека – филиал № 20 МБУК «ЦБС» МО ГО «Сыктывкар»</t>
  </si>
  <si>
    <t>7) Поставка прочей мебели Библиотека – филиал № 20 МБУК «ЦБС» МО ГО «Сыктывкар»</t>
  </si>
  <si>
    <t>8) Поставка товара для библиотеки-филиала № 20</t>
  </si>
  <si>
    <t>9) Поставка оборудования. Библиотека – филиал № 20 МБУК «ЦБС» МО ГО «Сыктывкар»</t>
  </si>
  <si>
    <t>10) Изготовление, поставка и установка рулонных штор для помещений библиотеки – филиала № 20</t>
  </si>
  <si>
    <t>11) Поставка интерактивного оборудования для библиотеки-филиала № 20</t>
  </si>
  <si>
    <t>12) Поставка прочего оборудования</t>
  </si>
  <si>
    <t>13) Поставка прочего оборудования для библиотеки-филиала № 20</t>
  </si>
  <si>
    <t xml:space="preserve"> 14) Поставка игр для библиотеки-филиала № 20</t>
  </si>
  <si>
    <t>15)Поставка техники для библиотеки-филиала № 20</t>
  </si>
  <si>
    <t>16) на выполнение работ по изготовлению и монтажу внутренней навигационной графики и иной полиграфической продукции для библиотеки-филиала № 20</t>
  </si>
  <si>
    <t xml:space="preserve">Мероприятие по оснащению детских школ искусств музыкальными инструментами и оборудованием </t>
  </si>
  <si>
    <t>№ 87701000-1-2025-016 от 11.02.2025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</si>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</sst>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&quot;р.&quot;"/>
    <numFmt numFmtId="165" formatCode="#,##0.0,"/>
    <numFmt numFmtId="166" formatCode="#,##0.00,"/>
    <numFmt numFmtId="167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" fontId="17" fillId="6" borderId="20">
      <alignment horizontal="right" shrinkToFit="1"/>
    </xf>
    <xf numFmtId="0" fontId="18" fillId="0" borderId="0"/>
    <xf numFmtId="0" fontId="18" fillId="0" borderId="0"/>
    <xf numFmtId="4" fontId="17" fillId="6" borderId="21">
      <alignment horizontal="right" shrinkToFit="1"/>
    </xf>
    <xf numFmtId="4" fontId="17" fillId="6" borderId="20">
      <alignment horizontal="right" shrinkToFit="1"/>
    </xf>
    <xf numFmtId="49" fontId="19" fillId="0" borderId="22">
      <alignment horizontal="center" vertical="top" shrinkToFit="1"/>
    </xf>
    <xf numFmtId="49" fontId="20" fillId="0" borderId="23">
      <alignment horizontal="center" vertical="top" shrinkToFit="1"/>
    </xf>
    <xf numFmtId="0" fontId="20" fillId="0" borderId="23">
      <alignment horizontal="left" vertical="top" wrapText="1"/>
    </xf>
    <xf numFmtId="4" fontId="20" fillId="0" borderId="23">
      <alignment horizontal="right" vertical="top" shrinkToFit="1"/>
    </xf>
    <xf numFmtId="4" fontId="20" fillId="0" borderId="24">
      <alignment horizontal="right" vertical="top" shrinkToFit="1"/>
    </xf>
    <xf numFmtId="4" fontId="20" fillId="0" borderId="23">
      <alignment horizontal="right" vertical="top" shrinkToFit="1"/>
    </xf>
    <xf numFmtId="0" fontId="20" fillId="0" borderId="0">
      <alignment horizontal="right" vertical="top" wrapText="1"/>
    </xf>
    <xf numFmtId="0" fontId="20" fillId="0" borderId="0"/>
    <xf numFmtId="0" fontId="20" fillId="0" borderId="0"/>
    <xf numFmtId="0" fontId="18" fillId="0" borderId="0"/>
    <xf numFmtId="49" fontId="21" fillId="0" borderId="25">
      <alignment horizontal="center" vertical="center" wrapText="1"/>
    </xf>
    <xf numFmtId="4" fontId="21" fillId="6" borderId="26">
      <alignment horizontal="right" shrinkToFit="1"/>
    </xf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9" fontId="3" fillId="0" borderId="0" xfId="2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4" fontId="5" fillId="0" borderId="5" xfId="4" applyNumberFormat="1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top" wrapText="1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top" wrapText="1"/>
    </xf>
    <xf numFmtId="164" fontId="5" fillId="2" borderId="8" xfId="3" applyNumberFormat="1" applyFont="1" applyFill="1" applyBorder="1" applyAlignment="1">
      <alignment horizontal="center" vertical="top" wrapText="1"/>
    </xf>
    <xf numFmtId="164" fontId="5" fillId="0" borderId="8" xfId="3" applyNumberFormat="1" applyFont="1" applyFill="1" applyBorder="1" applyAlignment="1">
      <alignment horizontal="center" vertical="top" wrapText="1"/>
    </xf>
    <xf numFmtId="164" fontId="3" fillId="0" borderId="8" xfId="3" applyNumberFormat="1" applyFont="1" applyFill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horizontal="center" vertical="top" wrapText="1"/>
    </xf>
    <xf numFmtId="164" fontId="5" fillId="2" borderId="7" xfId="3" applyNumberFormat="1" applyFont="1" applyFill="1" applyBorder="1" applyAlignment="1">
      <alignment horizontal="center" vertical="top" wrapText="1"/>
    </xf>
    <xf numFmtId="49" fontId="5" fillId="0" borderId="9" xfId="3" applyNumberFormat="1" applyFont="1" applyFill="1" applyBorder="1" applyAlignment="1">
      <alignment vertical="center" wrapText="1"/>
    </xf>
    <xf numFmtId="165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8" xfId="3" applyNumberFormat="1" applyFont="1" applyFill="1" applyBorder="1" applyAlignment="1">
      <alignment horizontal="center" vertical="center" wrapText="1"/>
    </xf>
    <xf numFmtId="9" fontId="5" fillId="0" borderId="8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0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top" wrapText="1"/>
    </xf>
    <xf numFmtId="164" fontId="5" fillId="2" borderId="3" xfId="3" applyNumberFormat="1" applyFont="1" applyFill="1" applyBorder="1" applyAlignment="1">
      <alignment horizontal="center" vertical="top" wrapText="1"/>
    </xf>
    <xf numFmtId="164" fontId="5" fillId="0" borderId="3" xfId="3" applyNumberFormat="1" applyFont="1" applyFill="1" applyBorder="1" applyAlignment="1">
      <alignment horizontal="center" vertical="top" wrapText="1"/>
    </xf>
    <xf numFmtId="164" fontId="3" fillId="0" borderId="3" xfId="3" applyNumberFormat="1" applyFont="1" applyFill="1" applyBorder="1" applyAlignment="1">
      <alignment horizontal="center" vertical="top" wrapText="1"/>
    </xf>
    <xf numFmtId="49" fontId="5" fillId="2" borderId="4" xfId="3" applyNumberFormat="1" applyFont="1" applyFill="1" applyBorder="1" applyAlignment="1">
      <alignment horizontal="center" vertical="top" wrapText="1"/>
    </xf>
    <xf numFmtId="164" fontId="5" fillId="2" borderId="4" xfId="3" applyNumberFormat="1" applyFont="1" applyFill="1" applyBorder="1" applyAlignment="1">
      <alignment horizontal="center" vertical="top" wrapText="1"/>
    </xf>
    <xf numFmtId="49" fontId="8" fillId="0" borderId="11" xfId="3" applyNumberFormat="1" applyFont="1" applyFill="1" applyBorder="1" applyAlignment="1">
      <alignment horizontal="left" vertical="center" wrapText="1"/>
    </xf>
    <xf numFmtId="4" fontId="8" fillId="0" borderId="3" xfId="3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2" applyFont="1" applyFill="1" applyBorder="1" applyAlignment="1">
      <alignment horizontal="center" vertical="center" wrapText="1"/>
    </xf>
    <xf numFmtId="49" fontId="10" fillId="0" borderId="11" xfId="3" applyNumberFormat="1" applyFont="1" applyFill="1" applyBorder="1" applyAlignment="1">
      <alignment horizontal="right" vertical="center" wrapText="1"/>
    </xf>
    <xf numFmtId="4" fontId="10" fillId="0" borderId="3" xfId="3" applyNumberFormat="1" applyFont="1" applyFill="1" applyBorder="1" applyAlignment="1">
      <alignment horizontal="right" vertical="center" wrapText="1"/>
    </xf>
    <xf numFmtId="165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9" fontId="10" fillId="0" borderId="2" xfId="2" applyFont="1" applyFill="1" applyBorder="1" applyAlignment="1">
      <alignment horizontal="right" vertical="center" wrapText="1"/>
    </xf>
    <xf numFmtId="49" fontId="11" fillId="0" borderId="11" xfId="3" applyNumberFormat="1" applyFont="1" applyFill="1" applyBorder="1" applyAlignment="1">
      <alignment horizontal="left" vertical="center" wrapText="1"/>
    </xf>
    <xf numFmtId="4" fontId="11" fillId="0" borderId="3" xfId="3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2" xfId="2" applyFont="1" applyFill="1" applyBorder="1" applyAlignment="1">
      <alignment horizontal="center" vertical="center" wrapText="1"/>
    </xf>
    <xf numFmtId="49" fontId="5" fillId="0" borderId="11" xfId="3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3" xfId="3" applyNumberFormat="1" applyFont="1" applyFill="1" applyBorder="1" applyAlignment="1">
      <alignment horizontal="center" vertical="center" wrapText="1"/>
    </xf>
    <xf numFmtId="9" fontId="5" fillId="0" borderId="3" xfId="2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49" fontId="8" fillId="2" borderId="11" xfId="3" applyNumberFormat="1" applyFont="1" applyFill="1" applyBorder="1" applyAlignment="1">
      <alignment horizontal="left" vertical="center" wrapText="1"/>
    </xf>
    <xf numFmtId="0" fontId="5" fillId="0" borderId="13" xfId="3" applyFont="1" applyFill="1" applyBorder="1" applyAlignment="1">
      <alignment horizontal="center" vertical="center"/>
    </xf>
    <xf numFmtId="49" fontId="8" fillId="2" borderId="11" xfId="3" applyNumberFormat="1" applyFont="1" applyFill="1" applyBorder="1" applyAlignment="1">
      <alignment horizontal="right" vertical="center" wrapText="1"/>
    </xf>
    <xf numFmtId="49" fontId="3" fillId="3" borderId="14" xfId="3" applyNumberFormat="1" applyFont="1" applyFill="1" applyBorder="1" applyAlignment="1">
      <alignment horizontal="right" vertical="top" wrapText="1"/>
    </xf>
    <xf numFmtId="49" fontId="3" fillId="3" borderId="15" xfId="3" applyNumberFormat="1" applyFont="1" applyFill="1" applyBorder="1" applyAlignment="1">
      <alignment horizontal="right" vertical="top" wrapText="1"/>
    </xf>
    <xf numFmtId="49" fontId="3" fillId="3" borderId="16" xfId="3" applyNumberFormat="1" applyFont="1" applyFill="1" applyBorder="1" applyAlignment="1">
      <alignment horizontal="right" vertical="top" wrapText="1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2" xfId="2" applyFont="1" applyFill="1" applyBorder="1" applyAlignment="1">
      <alignment horizontal="center" vertical="center" wrapText="1"/>
    </xf>
    <xf numFmtId="9" fontId="3" fillId="3" borderId="17" xfId="2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top" wrapText="1"/>
    </xf>
    <xf numFmtId="49" fontId="5" fillId="2" borderId="3" xfId="3" applyNumberFormat="1" applyFont="1" applyFill="1" applyBorder="1" applyAlignment="1" applyProtection="1">
      <alignment horizontal="center" vertical="top" wrapText="1"/>
    </xf>
    <xf numFmtId="49" fontId="5" fillId="0" borderId="3" xfId="3" quotePrefix="1" applyNumberFormat="1" applyFont="1" applyFill="1" applyBorder="1" applyAlignment="1" applyProtection="1">
      <alignment horizontal="center" vertical="top" wrapText="1"/>
    </xf>
    <xf numFmtId="49" fontId="3" fillId="0" borderId="3" xfId="3" applyNumberFormat="1" applyFont="1" applyFill="1" applyBorder="1" applyAlignment="1" applyProtection="1">
      <alignment horizontal="center" vertical="top" wrapText="1"/>
    </xf>
    <xf numFmtId="49" fontId="5" fillId="2" borderId="3" xfId="3" applyNumberFormat="1" applyFont="1" applyFill="1" applyBorder="1" applyAlignment="1">
      <alignment horizontal="center" vertical="top" wrapText="1"/>
    </xf>
    <xf numFmtId="49" fontId="5" fillId="0" borderId="3" xfId="3" applyNumberFormat="1" applyFont="1" applyFill="1" applyBorder="1" applyAlignment="1">
      <alignment vertical="center" wrapText="1"/>
    </xf>
    <xf numFmtId="49" fontId="8" fillId="0" borderId="3" xfId="3" applyNumberFormat="1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3" applyNumberFormat="1" applyFont="1" applyFill="1" applyBorder="1" applyAlignment="1">
      <alignment horizontal="left" vertical="center" wrapText="1"/>
    </xf>
    <xf numFmtId="9" fontId="8" fillId="0" borderId="2" xfId="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9" fontId="11" fillId="0" borderId="2" xfId="2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3" applyNumberFormat="1" applyFont="1" applyFill="1" applyBorder="1" applyAlignment="1">
      <alignment horizontal="left" vertical="center" wrapText="1"/>
    </xf>
    <xf numFmtId="49" fontId="11" fillId="2" borderId="3" xfId="3" applyNumberFormat="1" applyFont="1" applyFill="1" applyBorder="1" applyAlignment="1">
      <alignment horizontal="left" vertical="center" wrapText="1"/>
    </xf>
    <xf numFmtId="49" fontId="3" fillId="0" borderId="3" xfId="3" applyNumberFormat="1" applyFont="1" applyFill="1" applyBorder="1" applyAlignment="1" applyProtection="1">
      <alignment horizontal="center" vertical="top" wrapText="1"/>
    </xf>
    <xf numFmtId="49" fontId="5" fillId="2" borderId="3" xfId="3" applyNumberFormat="1" applyFont="1" applyFill="1" applyBorder="1" applyAlignment="1">
      <alignment horizontal="center" vertical="top" wrapText="1"/>
    </xf>
    <xf numFmtId="49" fontId="3" fillId="3" borderId="3" xfId="3" applyNumberFormat="1" applyFont="1" applyFill="1" applyBorder="1" applyAlignment="1">
      <alignment horizontal="right" vertical="top" wrapText="1"/>
    </xf>
    <xf numFmtId="165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3" xfId="2" applyNumberFormat="1" applyFont="1" applyFill="1" applyBorder="1" applyAlignment="1">
      <alignment horizontal="center" vertical="center" wrapText="1"/>
    </xf>
    <xf numFmtId="9" fontId="3" fillId="3" borderId="3" xfId="2" applyFont="1" applyFill="1" applyBorder="1" applyAlignment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top" wrapText="1"/>
    </xf>
    <xf numFmtId="49" fontId="3" fillId="0" borderId="4" xfId="3" applyNumberFormat="1" applyFont="1" applyFill="1" applyBorder="1" applyAlignment="1" applyProtection="1">
      <alignment horizontal="center" vertical="top" wrapText="1"/>
    </xf>
    <xf numFmtId="164" fontId="5" fillId="2" borderId="5" xfId="3" applyNumberFormat="1" applyFont="1" applyFill="1" applyBorder="1" applyAlignment="1">
      <alignment horizontal="center" vertical="top" wrapText="1"/>
    </xf>
    <xf numFmtId="49" fontId="5" fillId="0" borderId="18" xfId="3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5" xfId="3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 applyProtection="1">
      <alignment horizontal="center" vertical="top" wrapText="1"/>
    </xf>
    <xf numFmtId="49" fontId="5" fillId="2" borderId="5" xfId="3" applyNumberFormat="1" applyFont="1" applyFill="1" applyBorder="1" applyAlignment="1">
      <alignment horizontal="center" vertical="top" wrapText="1"/>
    </xf>
    <xf numFmtId="49" fontId="3" fillId="3" borderId="11" xfId="3" applyNumberFormat="1" applyFont="1" applyFill="1" applyBorder="1" applyAlignment="1">
      <alignment horizontal="right" vertical="top" wrapText="1"/>
    </xf>
    <xf numFmtId="49" fontId="3" fillId="3" borderId="19" xfId="3" applyNumberFormat="1" applyFont="1" applyFill="1" applyBorder="1" applyAlignment="1">
      <alignment horizontal="right" vertical="top" wrapText="1"/>
    </xf>
    <xf numFmtId="49" fontId="3" fillId="4" borderId="3" xfId="3" applyNumberFormat="1" applyFont="1" applyFill="1" applyBorder="1" applyAlignment="1" applyProtection="1">
      <alignment horizontal="left" vertical="top" wrapText="1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9" fontId="3" fillId="4" borderId="3" xfId="2" applyFont="1" applyFill="1" applyBorder="1" applyAlignment="1" applyProtection="1">
      <alignment horizontal="center" vertical="center" wrapText="1"/>
      <protection locked="0"/>
    </xf>
    <xf numFmtId="9" fontId="3" fillId="4" borderId="3" xfId="2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11" fontId="3" fillId="2" borderId="3" xfId="3" applyNumberFormat="1" applyFont="1" applyFill="1" applyBorder="1" applyAlignment="1">
      <alignment horizontal="center" vertical="top" wrapText="1"/>
    </xf>
    <xf numFmtId="0" fontId="5" fillId="2" borderId="3" xfId="4" applyFont="1" applyFill="1" applyBorder="1" applyAlignment="1">
      <alignment horizontal="center" vertical="top" wrapText="1"/>
    </xf>
    <xf numFmtId="165" fontId="9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Fill="1" applyBorder="1" applyAlignment="1">
      <alignment horizontal="center" vertical="top" wrapText="1"/>
    </xf>
    <xf numFmtId="165" fontId="5" fillId="0" borderId="3" xfId="4" applyNumberFormat="1" applyFont="1" applyFill="1" applyBorder="1" applyAlignment="1" applyProtection="1">
      <alignment horizontal="center" vertical="center" wrapText="1"/>
      <protection locked="0"/>
    </xf>
    <xf numFmtId="167" fontId="5" fillId="0" borderId="3" xfId="3" applyNumberFormat="1" applyFont="1" applyFill="1" applyBorder="1" applyAlignment="1">
      <alignment horizontal="center" vertical="center" wrapText="1"/>
    </xf>
    <xf numFmtId="167" fontId="3" fillId="3" borderId="3" xfId="2" applyNumberFormat="1" applyFont="1" applyFill="1" applyBorder="1" applyAlignment="1">
      <alignment horizontal="center" vertical="center" wrapText="1"/>
    </xf>
    <xf numFmtId="11" fontId="3" fillId="0" borderId="3" xfId="3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4" fontId="3" fillId="4" borderId="3" xfId="3" applyNumberFormat="1" applyFont="1" applyFill="1" applyBorder="1" applyAlignment="1">
      <alignment horizontal="left" vertical="top" wrapText="1"/>
    </xf>
    <xf numFmtId="49" fontId="5" fillId="0" borderId="3" xfId="3" applyNumberFormat="1" applyFont="1" applyFill="1" applyBorder="1" applyAlignment="1">
      <alignment horizontal="left" vertical="center" wrapText="1"/>
    </xf>
    <xf numFmtId="49" fontId="9" fillId="0" borderId="3" xfId="3" applyNumberFormat="1" applyFont="1" applyFill="1" applyBorder="1" applyAlignment="1">
      <alignment horizontal="left" vertical="center" wrapText="1"/>
    </xf>
    <xf numFmtId="11" fontId="3" fillId="2" borderId="3" xfId="3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9" fontId="3" fillId="3" borderId="3" xfId="2" applyFont="1" applyFill="1" applyBorder="1" applyAlignment="1" applyProtection="1">
      <alignment horizontal="center" vertical="center" wrapText="1"/>
      <protection locked="0"/>
    </xf>
    <xf numFmtId="49" fontId="15" fillId="5" borderId="3" xfId="3" applyNumberFormat="1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2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Alignment="1">
      <alignment vertical="top"/>
    </xf>
    <xf numFmtId="43" fontId="14" fillId="0" borderId="0" xfId="1" applyFont="1" applyProtection="1">
      <protection locked="0"/>
    </xf>
  </cellXfs>
  <cellStyles count="25">
    <cellStyle name="br" xfId="6"/>
    <cellStyle name="col" xfId="7"/>
    <cellStyle name="ex58" xfId="5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Процентный" xfId="2" builtinId="5"/>
    <cellStyle name="Процентный 2" xfId="23"/>
    <cellStyle name="Финансовый" xfId="1" builtinId="3"/>
    <cellStyle name="Финансовы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tabSelected="1" view="pageBreakPreview" zoomScale="80" zoomScaleNormal="100" zoomScaleSheetLayoutView="80" workbookViewId="0">
      <pane xSplit="4" ySplit="5" topLeftCell="E86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RowHeight="18.75" outlineLevelRow="2" outlineLevelCol="1" x14ac:dyDescent="0.3"/>
  <cols>
    <col min="1" max="1" width="3.85546875" style="3" bestFit="1" customWidth="1"/>
    <col min="2" max="2" width="40" style="3" customWidth="1"/>
    <col min="3" max="3" width="22.5703125" style="3" customWidth="1" outlineLevel="1"/>
    <col min="4" max="4" width="26.5703125" style="3" customWidth="1" outlineLevel="1"/>
    <col min="5" max="5" width="34" style="3" customWidth="1"/>
    <col min="6" max="6" width="22.140625" style="3" hidden="1" customWidth="1"/>
    <col min="7" max="7" width="19.7109375" style="3" hidden="1" customWidth="1"/>
    <col min="8" max="8" width="27.28515625" style="3" customWidth="1"/>
    <col min="9" max="9" width="17.85546875" style="3" bestFit="1" customWidth="1"/>
    <col min="10" max="10" width="15" style="3" customWidth="1" outlineLevel="1"/>
    <col min="11" max="12" width="17" style="3" customWidth="1" outlineLevel="1"/>
    <col min="13" max="13" width="17.85546875" style="3" hidden="1" customWidth="1"/>
    <col min="14" max="14" width="9" style="3" hidden="1" customWidth="1"/>
    <col min="15" max="15" width="17.42578125" style="3" hidden="1" customWidth="1"/>
    <col min="16" max="16" width="16.42578125" style="3" bestFit="1" customWidth="1"/>
    <col min="17" max="17" width="17.85546875" style="3" bestFit="1" customWidth="1"/>
    <col min="18" max="18" width="9.140625" style="3" bestFit="1" customWidth="1"/>
    <col min="19" max="16384" width="9.140625" style="3"/>
  </cols>
  <sheetData>
    <row r="1" spans="1: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3">
      <c r="A2" s="4"/>
      <c r="B2" s="5"/>
      <c r="C2" s="5"/>
      <c r="D2" s="4"/>
      <c r="E2" s="4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 t="s">
        <v>1</v>
      </c>
      <c r="R2" s="2"/>
    </row>
    <row r="3" spans="1:18" x14ac:dyDescent="0.3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/>
      <c r="H3" s="8" t="s">
        <v>8</v>
      </c>
      <c r="I3" s="9" t="s">
        <v>9</v>
      </c>
      <c r="J3" s="9" t="s">
        <v>10</v>
      </c>
      <c r="K3" s="9"/>
      <c r="L3" s="9"/>
      <c r="M3" s="10" t="s">
        <v>11</v>
      </c>
      <c r="N3" s="10"/>
      <c r="O3" s="11" t="s">
        <v>12</v>
      </c>
      <c r="P3" s="10" t="s">
        <v>13</v>
      </c>
      <c r="Q3" s="10" t="s">
        <v>14</v>
      </c>
      <c r="R3" s="12" t="s">
        <v>15</v>
      </c>
    </row>
    <row r="4" spans="1:18" ht="56.25" x14ac:dyDescent="0.3">
      <c r="A4" s="13"/>
      <c r="B4" s="7"/>
      <c r="C4" s="7"/>
      <c r="D4" s="14"/>
      <c r="E4" s="14"/>
      <c r="F4" s="15" t="s">
        <v>16</v>
      </c>
      <c r="G4" s="15" t="s">
        <v>17</v>
      </c>
      <c r="H4" s="14"/>
      <c r="I4" s="9"/>
      <c r="J4" s="16" t="s">
        <v>18</v>
      </c>
      <c r="K4" s="16" t="s">
        <v>19</v>
      </c>
      <c r="L4" s="16" t="s">
        <v>20</v>
      </c>
      <c r="M4" s="16" t="s">
        <v>21</v>
      </c>
      <c r="N4" s="16" t="s">
        <v>22</v>
      </c>
      <c r="O4" s="17"/>
      <c r="P4" s="10"/>
      <c r="Q4" s="10"/>
      <c r="R4" s="12"/>
    </row>
    <row r="5" spans="1:18" ht="19.5" thickBot="1" x14ac:dyDescent="0.35">
      <c r="A5" s="18" t="s">
        <v>23</v>
      </c>
      <c r="B5" s="18" t="s">
        <v>24</v>
      </c>
      <c r="C5" s="18" t="s">
        <v>25</v>
      </c>
      <c r="D5" s="18" t="s">
        <v>26</v>
      </c>
      <c r="E5" s="18">
        <v>5</v>
      </c>
      <c r="F5" s="18">
        <v>6</v>
      </c>
      <c r="G5" s="18">
        <v>7</v>
      </c>
      <c r="H5" s="18">
        <v>6</v>
      </c>
      <c r="I5" s="18">
        <v>7</v>
      </c>
      <c r="J5" s="18">
        <v>8</v>
      </c>
      <c r="K5" s="18">
        <f t="shared" ref="K5:R5" si="0">J5+1</f>
        <v>9</v>
      </c>
      <c r="L5" s="18">
        <f t="shared" si="0"/>
        <v>10</v>
      </c>
      <c r="M5" s="18">
        <f t="shared" si="0"/>
        <v>11</v>
      </c>
      <c r="N5" s="18">
        <f t="shared" si="0"/>
        <v>12</v>
      </c>
      <c r="O5" s="18">
        <f t="shared" si="0"/>
        <v>13</v>
      </c>
      <c r="P5" s="18">
        <v>11</v>
      </c>
      <c r="Q5" s="18">
        <v>12</v>
      </c>
      <c r="R5" s="18">
        <f t="shared" si="0"/>
        <v>13</v>
      </c>
    </row>
    <row r="6" spans="1:18" s="30" customFormat="1" ht="66" customHeight="1" x14ac:dyDescent="0.3">
      <c r="A6" s="19">
        <v>1</v>
      </c>
      <c r="B6" s="20" t="s">
        <v>27</v>
      </c>
      <c r="C6" s="21" t="s">
        <v>28</v>
      </c>
      <c r="D6" s="22" t="s">
        <v>29</v>
      </c>
      <c r="E6" s="23" t="s">
        <v>30</v>
      </c>
      <c r="F6" s="24" t="s">
        <v>31</v>
      </c>
      <c r="G6" s="25" t="s">
        <v>32</v>
      </c>
      <c r="H6" s="26" t="s">
        <v>33</v>
      </c>
      <c r="I6" s="27">
        <f>SUM(J6:K6)</f>
        <v>449609551</v>
      </c>
      <c r="J6" s="27">
        <v>44960955.100000001</v>
      </c>
      <c r="K6" s="27">
        <v>404648595.89999998</v>
      </c>
      <c r="L6" s="27">
        <v>0</v>
      </c>
      <c r="M6" s="27">
        <f>M7+M9+M11+M13+M15+M17+M19+M21</f>
        <v>366771634.77999997</v>
      </c>
      <c r="N6" s="28">
        <f>IF(I6=0,0,M6/I6)</f>
        <v>0.81575587966101715</v>
      </c>
      <c r="O6" s="27">
        <f>I6-M6</f>
        <v>82837916.220000029</v>
      </c>
      <c r="P6" s="27">
        <f>P7+P9+P11+P13+P15+P17+P19+P21</f>
        <v>0</v>
      </c>
      <c r="Q6" s="27">
        <f>I6-P6</f>
        <v>449609551</v>
      </c>
      <c r="R6" s="29">
        <f>IF(I6=0,0,P6/I6)</f>
        <v>0</v>
      </c>
    </row>
    <row r="7" spans="1:18" hidden="1" outlineLevel="1" x14ac:dyDescent="0.3">
      <c r="A7" s="31"/>
      <c r="B7" s="32"/>
      <c r="C7" s="33"/>
      <c r="D7" s="34"/>
      <c r="E7" s="35"/>
      <c r="F7" s="36"/>
      <c r="G7" s="37"/>
      <c r="H7" s="38" t="s">
        <v>34</v>
      </c>
      <c r="I7" s="39" t="s">
        <v>35</v>
      </c>
      <c r="J7" s="39" t="s">
        <v>35</v>
      </c>
      <c r="K7" s="39" t="s">
        <v>35</v>
      </c>
      <c r="L7" s="39" t="s">
        <v>35</v>
      </c>
      <c r="M7" s="40">
        <f>SUM(M8)</f>
        <v>26172830</v>
      </c>
      <c r="N7" s="39" t="s">
        <v>35</v>
      </c>
      <c r="O7" s="39" t="s">
        <v>35</v>
      </c>
      <c r="P7" s="40">
        <f>SUM(P8)</f>
        <v>0</v>
      </c>
      <c r="Q7" s="40">
        <f>M7-P7</f>
        <v>26172830</v>
      </c>
      <c r="R7" s="41">
        <f t="shared" ref="R7:R23" si="1">IF(M7=0,0,P7/M7)</f>
        <v>0</v>
      </c>
    </row>
    <row r="8" spans="1:18" ht="45" hidden="1" outlineLevel="2" x14ac:dyDescent="0.3">
      <c r="A8" s="31"/>
      <c r="B8" s="32"/>
      <c r="C8" s="33"/>
      <c r="D8" s="34"/>
      <c r="E8" s="35"/>
      <c r="F8" s="36"/>
      <c r="G8" s="37"/>
      <c r="H8" s="42" t="s">
        <v>36</v>
      </c>
      <c r="I8" s="43" t="s">
        <v>35</v>
      </c>
      <c r="J8" s="43" t="s">
        <v>35</v>
      </c>
      <c r="K8" s="43" t="s">
        <v>35</v>
      </c>
      <c r="L8" s="43" t="s">
        <v>35</v>
      </c>
      <c r="M8" s="44">
        <v>26172830</v>
      </c>
      <c r="N8" s="43" t="s">
        <v>35</v>
      </c>
      <c r="O8" s="43" t="s">
        <v>35</v>
      </c>
      <c r="P8" s="44">
        <v>0</v>
      </c>
      <c r="Q8" s="44">
        <f t="shared" ref="Q8:Q23" si="2">M8-P8</f>
        <v>26172830</v>
      </c>
      <c r="R8" s="45">
        <f t="shared" si="1"/>
        <v>0</v>
      </c>
    </row>
    <row r="9" spans="1:18" hidden="1" outlineLevel="1" collapsed="1" x14ac:dyDescent="0.3">
      <c r="A9" s="31"/>
      <c r="B9" s="32"/>
      <c r="C9" s="33"/>
      <c r="D9" s="34"/>
      <c r="E9" s="35"/>
      <c r="F9" s="36"/>
      <c r="G9" s="37"/>
      <c r="H9" s="38" t="s">
        <v>37</v>
      </c>
      <c r="I9" s="39" t="s">
        <v>35</v>
      </c>
      <c r="J9" s="39" t="s">
        <v>35</v>
      </c>
      <c r="K9" s="39" t="s">
        <v>35</v>
      </c>
      <c r="L9" s="39" t="s">
        <v>35</v>
      </c>
      <c r="M9" s="40">
        <f>SUM(M10)</f>
        <v>48310230</v>
      </c>
      <c r="N9" s="39" t="s">
        <v>35</v>
      </c>
      <c r="O9" s="39" t="s">
        <v>35</v>
      </c>
      <c r="P9" s="40">
        <f>SUM(P10)</f>
        <v>0</v>
      </c>
      <c r="Q9" s="40">
        <f t="shared" si="2"/>
        <v>48310230</v>
      </c>
      <c r="R9" s="41">
        <f t="shared" si="1"/>
        <v>0</v>
      </c>
    </row>
    <row r="10" spans="1:18" ht="45" hidden="1" outlineLevel="2" x14ac:dyDescent="0.3">
      <c r="A10" s="31"/>
      <c r="B10" s="32"/>
      <c r="C10" s="33"/>
      <c r="D10" s="34"/>
      <c r="E10" s="35"/>
      <c r="F10" s="36"/>
      <c r="G10" s="37"/>
      <c r="H10" s="42" t="s">
        <v>36</v>
      </c>
      <c r="I10" s="43" t="s">
        <v>35</v>
      </c>
      <c r="J10" s="43" t="s">
        <v>35</v>
      </c>
      <c r="K10" s="43" t="s">
        <v>35</v>
      </c>
      <c r="L10" s="43" t="s">
        <v>35</v>
      </c>
      <c r="M10" s="44">
        <v>48310230</v>
      </c>
      <c r="N10" s="43" t="s">
        <v>35</v>
      </c>
      <c r="O10" s="43" t="s">
        <v>35</v>
      </c>
      <c r="P10" s="44">
        <v>0</v>
      </c>
      <c r="Q10" s="44">
        <f t="shared" si="2"/>
        <v>48310230</v>
      </c>
      <c r="R10" s="45">
        <f t="shared" si="1"/>
        <v>0</v>
      </c>
    </row>
    <row r="11" spans="1:18" hidden="1" outlineLevel="1" collapsed="1" x14ac:dyDescent="0.3">
      <c r="A11" s="31"/>
      <c r="B11" s="32"/>
      <c r="C11" s="33"/>
      <c r="D11" s="34"/>
      <c r="E11" s="35"/>
      <c r="F11" s="36"/>
      <c r="G11" s="37"/>
      <c r="H11" s="38" t="s">
        <v>38</v>
      </c>
      <c r="I11" s="39" t="s">
        <v>35</v>
      </c>
      <c r="J11" s="39" t="s">
        <v>35</v>
      </c>
      <c r="K11" s="39" t="s">
        <v>35</v>
      </c>
      <c r="L11" s="39" t="s">
        <v>35</v>
      </c>
      <c r="M11" s="40">
        <f>SUM(M12)</f>
        <v>23361550</v>
      </c>
      <c r="N11" s="39" t="s">
        <v>35</v>
      </c>
      <c r="O11" s="39" t="s">
        <v>35</v>
      </c>
      <c r="P11" s="40">
        <f>SUM(P12)</f>
        <v>0</v>
      </c>
      <c r="Q11" s="40">
        <f t="shared" si="2"/>
        <v>23361550</v>
      </c>
      <c r="R11" s="41">
        <f t="shared" si="1"/>
        <v>0</v>
      </c>
    </row>
    <row r="12" spans="1:18" ht="45" hidden="1" outlineLevel="2" x14ac:dyDescent="0.3">
      <c r="A12" s="31"/>
      <c r="B12" s="32"/>
      <c r="C12" s="33"/>
      <c r="D12" s="34"/>
      <c r="E12" s="35"/>
      <c r="F12" s="36"/>
      <c r="G12" s="37"/>
      <c r="H12" s="42" t="s">
        <v>39</v>
      </c>
      <c r="I12" s="43" t="s">
        <v>35</v>
      </c>
      <c r="J12" s="43" t="s">
        <v>35</v>
      </c>
      <c r="K12" s="43" t="s">
        <v>35</v>
      </c>
      <c r="L12" s="43" t="s">
        <v>35</v>
      </c>
      <c r="M12" s="44">
        <v>23361550</v>
      </c>
      <c r="N12" s="43" t="s">
        <v>35</v>
      </c>
      <c r="O12" s="43" t="s">
        <v>35</v>
      </c>
      <c r="P12" s="44">
        <v>0</v>
      </c>
      <c r="Q12" s="44">
        <f t="shared" si="2"/>
        <v>23361550</v>
      </c>
      <c r="R12" s="45">
        <f t="shared" si="1"/>
        <v>0</v>
      </c>
    </row>
    <row r="13" spans="1:18" ht="31.5" hidden="1" outlineLevel="1" collapsed="1" x14ac:dyDescent="0.3">
      <c r="A13" s="31"/>
      <c r="B13" s="32"/>
      <c r="C13" s="33"/>
      <c r="D13" s="34"/>
      <c r="E13" s="35"/>
      <c r="F13" s="36"/>
      <c r="G13" s="37"/>
      <c r="H13" s="38" t="s">
        <v>40</v>
      </c>
      <c r="I13" s="39" t="s">
        <v>35</v>
      </c>
      <c r="J13" s="39" t="s">
        <v>35</v>
      </c>
      <c r="K13" s="39" t="s">
        <v>35</v>
      </c>
      <c r="L13" s="39" t="s">
        <v>35</v>
      </c>
      <c r="M13" s="40">
        <f>SUM(M14)</f>
        <v>54209280</v>
      </c>
      <c r="N13" s="39" t="s">
        <v>35</v>
      </c>
      <c r="O13" s="39" t="s">
        <v>35</v>
      </c>
      <c r="P13" s="40">
        <f>SUM(P14)</f>
        <v>0</v>
      </c>
      <c r="Q13" s="40">
        <f t="shared" si="2"/>
        <v>54209280</v>
      </c>
      <c r="R13" s="41">
        <f t="shared" si="1"/>
        <v>0</v>
      </c>
    </row>
    <row r="14" spans="1:18" ht="45" hidden="1" outlineLevel="2" x14ac:dyDescent="0.3">
      <c r="A14" s="31"/>
      <c r="B14" s="32"/>
      <c r="C14" s="33"/>
      <c r="D14" s="34"/>
      <c r="E14" s="35"/>
      <c r="F14" s="36"/>
      <c r="G14" s="37"/>
      <c r="H14" s="42" t="s">
        <v>39</v>
      </c>
      <c r="I14" s="43" t="s">
        <v>35</v>
      </c>
      <c r="J14" s="43" t="s">
        <v>35</v>
      </c>
      <c r="K14" s="43" t="s">
        <v>35</v>
      </c>
      <c r="L14" s="43" t="s">
        <v>35</v>
      </c>
      <c r="M14" s="44">
        <v>54209280</v>
      </c>
      <c r="N14" s="43" t="s">
        <v>35</v>
      </c>
      <c r="O14" s="43" t="s">
        <v>35</v>
      </c>
      <c r="P14" s="44">
        <v>0</v>
      </c>
      <c r="Q14" s="44">
        <f t="shared" si="2"/>
        <v>54209280</v>
      </c>
      <c r="R14" s="45">
        <f t="shared" si="1"/>
        <v>0</v>
      </c>
    </row>
    <row r="15" spans="1:18" hidden="1" outlineLevel="1" collapsed="1" x14ac:dyDescent="0.3">
      <c r="A15" s="31"/>
      <c r="B15" s="32"/>
      <c r="C15" s="33"/>
      <c r="D15" s="34"/>
      <c r="E15" s="35"/>
      <c r="F15" s="36"/>
      <c r="G15" s="37"/>
      <c r="H15" s="38" t="s">
        <v>41</v>
      </c>
      <c r="I15" s="39" t="s">
        <v>35</v>
      </c>
      <c r="J15" s="39" t="s">
        <v>35</v>
      </c>
      <c r="K15" s="39" t="s">
        <v>35</v>
      </c>
      <c r="L15" s="39" t="s">
        <v>35</v>
      </c>
      <c r="M15" s="40">
        <f>SUM(M16)</f>
        <v>67853180.349999994</v>
      </c>
      <c r="N15" s="39" t="s">
        <v>35</v>
      </c>
      <c r="O15" s="39" t="s">
        <v>35</v>
      </c>
      <c r="P15" s="40">
        <f>SUM(P16)</f>
        <v>0</v>
      </c>
      <c r="Q15" s="40">
        <f t="shared" si="2"/>
        <v>67853180.349999994</v>
      </c>
      <c r="R15" s="41">
        <f t="shared" si="1"/>
        <v>0</v>
      </c>
    </row>
    <row r="16" spans="1:18" ht="45" hidden="1" outlineLevel="2" x14ac:dyDescent="0.3">
      <c r="A16" s="31"/>
      <c r="B16" s="32"/>
      <c r="C16" s="33"/>
      <c r="D16" s="34"/>
      <c r="E16" s="35"/>
      <c r="F16" s="36"/>
      <c r="G16" s="37"/>
      <c r="H16" s="42" t="s">
        <v>42</v>
      </c>
      <c r="I16" s="43" t="s">
        <v>35</v>
      </c>
      <c r="J16" s="43" t="s">
        <v>35</v>
      </c>
      <c r="K16" s="43" t="s">
        <v>35</v>
      </c>
      <c r="L16" s="43" t="s">
        <v>35</v>
      </c>
      <c r="M16" s="44">
        <v>67853180.349999994</v>
      </c>
      <c r="N16" s="43" t="s">
        <v>35</v>
      </c>
      <c r="O16" s="43" t="s">
        <v>35</v>
      </c>
      <c r="P16" s="44">
        <v>0</v>
      </c>
      <c r="Q16" s="44">
        <f t="shared" si="2"/>
        <v>67853180.349999994</v>
      </c>
      <c r="R16" s="45">
        <f t="shared" si="1"/>
        <v>0</v>
      </c>
    </row>
    <row r="17" spans="1:18" hidden="1" outlineLevel="1" collapsed="1" x14ac:dyDescent="0.3">
      <c r="A17" s="31"/>
      <c r="B17" s="32"/>
      <c r="C17" s="33"/>
      <c r="D17" s="34"/>
      <c r="E17" s="35"/>
      <c r="F17" s="36"/>
      <c r="G17" s="37"/>
      <c r="H17" s="38" t="s">
        <v>43</v>
      </c>
      <c r="I17" s="39" t="s">
        <v>35</v>
      </c>
      <c r="J17" s="39" t="s">
        <v>35</v>
      </c>
      <c r="K17" s="39" t="s">
        <v>35</v>
      </c>
      <c r="L17" s="39" t="s">
        <v>35</v>
      </c>
      <c r="M17" s="40">
        <f>SUM(M18)</f>
        <v>38325439.770000003</v>
      </c>
      <c r="N17" s="39" t="s">
        <v>35</v>
      </c>
      <c r="O17" s="39" t="s">
        <v>35</v>
      </c>
      <c r="P17" s="40">
        <f>SUM(P18)</f>
        <v>0</v>
      </c>
      <c r="Q17" s="40">
        <f t="shared" si="2"/>
        <v>38325439.770000003</v>
      </c>
      <c r="R17" s="41">
        <f t="shared" si="1"/>
        <v>0</v>
      </c>
    </row>
    <row r="18" spans="1:18" ht="45" hidden="1" outlineLevel="2" x14ac:dyDescent="0.3">
      <c r="A18" s="31"/>
      <c r="B18" s="32"/>
      <c r="C18" s="33"/>
      <c r="D18" s="34"/>
      <c r="E18" s="35"/>
      <c r="F18" s="36"/>
      <c r="G18" s="37"/>
      <c r="H18" s="42" t="s">
        <v>42</v>
      </c>
      <c r="I18" s="43" t="s">
        <v>35</v>
      </c>
      <c r="J18" s="43" t="s">
        <v>35</v>
      </c>
      <c r="K18" s="43" t="s">
        <v>35</v>
      </c>
      <c r="L18" s="43" t="s">
        <v>35</v>
      </c>
      <c r="M18" s="44">
        <v>38325439.770000003</v>
      </c>
      <c r="N18" s="43" t="s">
        <v>35</v>
      </c>
      <c r="O18" s="43" t="s">
        <v>35</v>
      </c>
      <c r="P18" s="44">
        <v>0</v>
      </c>
      <c r="Q18" s="44">
        <f t="shared" si="2"/>
        <v>38325439.770000003</v>
      </c>
      <c r="R18" s="45">
        <f t="shared" si="1"/>
        <v>0</v>
      </c>
    </row>
    <row r="19" spans="1:18" ht="47.25" hidden="1" outlineLevel="1" collapsed="1" x14ac:dyDescent="0.3">
      <c r="A19" s="31"/>
      <c r="B19" s="32"/>
      <c r="C19" s="33"/>
      <c r="D19" s="34"/>
      <c r="E19" s="35"/>
      <c r="F19" s="36"/>
      <c r="G19" s="37"/>
      <c r="H19" s="38" t="s">
        <v>44</v>
      </c>
      <c r="I19" s="39" t="s">
        <v>35</v>
      </c>
      <c r="J19" s="39" t="s">
        <v>35</v>
      </c>
      <c r="K19" s="39" t="s">
        <v>35</v>
      </c>
      <c r="L19" s="39" t="s">
        <v>35</v>
      </c>
      <c r="M19" s="40">
        <f>M20</f>
        <v>61638864.659999996</v>
      </c>
      <c r="N19" s="39" t="s">
        <v>35</v>
      </c>
      <c r="O19" s="39" t="s">
        <v>35</v>
      </c>
      <c r="P19" s="40">
        <f>SUM(P20)</f>
        <v>0</v>
      </c>
      <c r="Q19" s="40">
        <f t="shared" si="2"/>
        <v>61638864.659999996</v>
      </c>
      <c r="R19" s="41">
        <f t="shared" si="1"/>
        <v>0</v>
      </c>
    </row>
    <row r="20" spans="1:18" ht="78.75" hidden="1" outlineLevel="2" x14ac:dyDescent="0.3">
      <c r="A20" s="31"/>
      <c r="B20" s="32"/>
      <c r="C20" s="33"/>
      <c r="D20" s="34"/>
      <c r="E20" s="35"/>
      <c r="F20" s="36"/>
      <c r="G20" s="37"/>
      <c r="H20" s="46" t="s">
        <v>45</v>
      </c>
      <c r="I20" s="47" t="s">
        <v>35</v>
      </c>
      <c r="J20" s="47" t="s">
        <v>35</v>
      </c>
      <c r="K20" s="47" t="s">
        <v>35</v>
      </c>
      <c r="L20" s="47" t="s">
        <v>35</v>
      </c>
      <c r="M20" s="48">
        <v>61638864.659999996</v>
      </c>
      <c r="N20" s="47" t="s">
        <v>35</v>
      </c>
      <c r="O20" s="47" t="s">
        <v>35</v>
      </c>
      <c r="P20" s="48">
        <v>0</v>
      </c>
      <c r="Q20" s="48">
        <f t="shared" si="2"/>
        <v>61638864.659999996</v>
      </c>
      <c r="R20" s="49">
        <f t="shared" si="1"/>
        <v>0</v>
      </c>
    </row>
    <row r="21" spans="1:18" ht="110.25" hidden="1" outlineLevel="1" collapsed="1" x14ac:dyDescent="0.3">
      <c r="A21" s="31"/>
      <c r="B21" s="32"/>
      <c r="C21" s="33"/>
      <c r="D21" s="34"/>
      <c r="E21" s="35"/>
      <c r="F21" s="36"/>
      <c r="G21" s="37"/>
      <c r="H21" s="38" t="s">
        <v>46</v>
      </c>
      <c r="I21" s="39" t="s">
        <v>35</v>
      </c>
      <c r="J21" s="39" t="s">
        <v>35</v>
      </c>
      <c r="K21" s="39" t="s">
        <v>35</v>
      </c>
      <c r="L21" s="39" t="s">
        <v>35</v>
      </c>
      <c r="M21" s="40">
        <f>SUM(M22)</f>
        <v>46900260</v>
      </c>
      <c r="N21" s="39" t="s">
        <v>35</v>
      </c>
      <c r="O21" s="39" t="s">
        <v>35</v>
      </c>
      <c r="P21" s="40">
        <f>SUM(P22)</f>
        <v>0</v>
      </c>
      <c r="Q21" s="40">
        <f t="shared" si="2"/>
        <v>46900260</v>
      </c>
      <c r="R21" s="41">
        <f t="shared" si="1"/>
        <v>0</v>
      </c>
    </row>
    <row r="22" spans="1:18" ht="63" hidden="1" outlineLevel="2" x14ac:dyDescent="0.3">
      <c r="A22" s="31"/>
      <c r="B22" s="32"/>
      <c r="C22" s="33"/>
      <c r="D22" s="34"/>
      <c r="E22" s="35"/>
      <c r="F22" s="36"/>
      <c r="G22" s="37"/>
      <c r="H22" s="46" t="s">
        <v>47</v>
      </c>
      <c r="I22" s="47" t="s">
        <v>35</v>
      </c>
      <c r="J22" s="47" t="s">
        <v>35</v>
      </c>
      <c r="K22" s="47" t="s">
        <v>35</v>
      </c>
      <c r="L22" s="47" t="s">
        <v>35</v>
      </c>
      <c r="M22" s="48">
        <v>46900260</v>
      </c>
      <c r="N22" s="47" t="s">
        <v>35</v>
      </c>
      <c r="O22" s="47" t="s">
        <v>35</v>
      </c>
      <c r="P22" s="48">
        <v>0</v>
      </c>
      <c r="Q22" s="40">
        <f t="shared" si="2"/>
        <v>46900260</v>
      </c>
      <c r="R22" s="41">
        <f t="shared" si="1"/>
        <v>0</v>
      </c>
    </row>
    <row r="23" spans="1:18" ht="78.75" hidden="1" outlineLevel="1" collapsed="1" x14ac:dyDescent="0.3">
      <c r="A23" s="31"/>
      <c r="B23" s="32"/>
      <c r="C23" s="33"/>
      <c r="D23" s="34"/>
      <c r="E23" s="35"/>
      <c r="F23" s="36"/>
      <c r="G23" s="37"/>
      <c r="H23" s="38" t="s">
        <v>48</v>
      </c>
      <c r="I23" s="39" t="s">
        <v>35</v>
      </c>
      <c r="J23" s="39" t="s">
        <v>35</v>
      </c>
      <c r="K23" s="39" t="s">
        <v>35</v>
      </c>
      <c r="L23" s="39" t="s">
        <v>35</v>
      </c>
      <c r="M23" s="40">
        <v>0</v>
      </c>
      <c r="N23" s="39" t="s">
        <v>35</v>
      </c>
      <c r="O23" s="39" t="s">
        <v>35</v>
      </c>
      <c r="P23" s="40">
        <v>0</v>
      </c>
      <c r="Q23" s="40">
        <f t="shared" si="2"/>
        <v>0</v>
      </c>
      <c r="R23" s="41">
        <f t="shared" si="1"/>
        <v>0</v>
      </c>
    </row>
    <row r="24" spans="1:18" ht="18.75" hidden="1" customHeight="1" outlineLevel="2" x14ac:dyDescent="0.3">
      <c r="A24" s="31"/>
      <c r="B24" s="32"/>
      <c r="C24" s="33"/>
      <c r="D24" s="34"/>
      <c r="E24" s="35"/>
      <c r="F24" s="36"/>
      <c r="G24" s="37"/>
      <c r="H24" s="38"/>
      <c r="I24" s="39"/>
      <c r="J24" s="39"/>
      <c r="K24" s="39"/>
      <c r="L24" s="39"/>
      <c r="M24" s="40"/>
      <c r="N24" s="39"/>
      <c r="O24" s="39"/>
      <c r="P24" s="40"/>
      <c r="Q24" s="40"/>
      <c r="R24" s="41"/>
    </row>
    <row r="25" spans="1:18" ht="82.5" customHeight="1" outlineLevel="1" collapsed="1" x14ac:dyDescent="0.3">
      <c r="A25" s="31"/>
      <c r="B25" s="32"/>
      <c r="C25" s="33"/>
      <c r="D25" s="34"/>
      <c r="E25" s="35"/>
      <c r="F25" s="36"/>
      <c r="G25" s="37"/>
      <c r="H25" s="50" t="s">
        <v>49</v>
      </c>
      <c r="I25" s="51">
        <f>SUM(J25:K25)</f>
        <v>126920001.89999999</v>
      </c>
      <c r="J25" s="51">
        <v>12692000.189999999</v>
      </c>
      <c r="K25" s="51">
        <v>114228001.70999999</v>
      </c>
      <c r="L25" s="51">
        <v>0</v>
      </c>
      <c r="M25" s="51">
        <f>M26</f>
        <v>0</v>
      </c>
      <c r="N25" s="52">
        <f t="shared" ref="N25:N28" si="3">IF(I25=0,0,M25/I25)</f>
        <v>0</v>
      </c>
      <c r="O25" s="51">
        <f>I25-M25</f>
        <v>126920001.89999999</v>
      </c>
      <c r="P25" s="51">
        <f>P26</f>
        <v>0</v>
      </c>
      <c r="Q25" s="51">
        <f>I25-P25</f>
        <v>126920001.89999999</v>
      </c>
      <c r="R25" s="53">
        <f>IF(I25=0,0,P25/I25)</f>
        <v>0</v>
      </c>
    </row>
    <row r="26" spans="1:18" ht="47.25" hidden="1" outlineLevel="1" x14ac:dyDescent="0.3">
      <c r="A26" s="54"/>
      <c r="B26" s="32"/>
      <c r="C26" s="33"/>
      <c r="D26" s="34"/>
      <c r="E26" s="35"/>
      <c r="F26" s="36"/>
      <c r="G26" s="37"/>
      <c r="H26" s="55" t="s">
        <v>50</v>
      </c>
      <c r="I26" s="39" t="s">
        <v>35</v>
      </c>
      <c r="J26" s="39" t="s">
        <v>35</v>
      </c>
      <c r="K26" s="39" t="s">
        <v>35</v>
      </c>
      <c r="L26" s="39" t="s">
        <v>35</v>
      </c>
      <c r="M26" s="40">
        <v>0</v>
      </c>
      <c r="N26" s="39" t="s">
        <v>35</v>
      </c>
      <c r="O26" s="39" t="s">
        <v>35</v>
      </c>
      <c r="P26" s="40">
        <v>0</v>
      </c>
      <c r="Q26" s="40">
        <f>M26-P26</f>
        <v>0</v>
      </c>
      <c r="R26" s="41">
        <f>IF(M26=0,0,P26/M26)</f>
        <v>0</v>
      </c>
    </row>
    <row r="27" spans="1:18" ht="18.75" hidden="1" customHeight="1" outlineLevel="2" x14ac:dyDescent="0.3">
      <c r="A27" s="56"/>
      <c r="B27" s="32"/>
      <c r="C27" s="33"/>
      <c r="D27" s="34"/>
      <c r="E27" s="35"/>
      <c r="F27" s="36"/>
      <c r="G27" s="37"/>
      <c r="H27" s="57"/>
      <c r="I27" s="39"/>
      <c r="J27" s="39"/>
      <c r="K27" s="39"/>
      <c r="L27" s="39"/>
      <c r="M27" s="40"/>
      <c r="N27" s="39"/>
      <c r="O27" s="39"/>
      <c r="P27" s="40"/>
      <c r="Q27" s="40"/>
      <c r="R27" s="41"/>
    </row>
    <row r="28" spans="1:18" ht="19.5" collapsed="1" thickBot="1" x14ac:dyDescent="0.35">
      <c r="A28" s="58" t="s">
        <v>51</v>
      </c>
      <c r="B28" s="59"/>
      <c r="C28" s="59"/>
      <c r="D28" s="59"/>
      <c r="E28" s="59"/>
      <c r="F28" s="59"/>
      <c r="G28" s="59"/>
      <c r="H28" s="60"/>
      <c r="I28" s="61">
        <f>I25+I6</f>
        <v>576529552.89999998</v>
      </c>
      <c r="J28" s="61">
        <f t="shared" ref="J28:Q28" si="4">J25+J6</f>
        <v>57652955.289999999</v>
      </c>
      <c r="K28" s="61">
        <f t="shared" si="4"/>
        <v>518876597.60999995</v>
      </c>
      <c r="L28" s="61">
        <f t="shared" si="4"/>
        <v>0</v>
      </c>
      <c r="M28" s="61">
        <f t="shared" si="4"/>
        <v>366771634.77999997</v>
      </c>
      <c r="N28" s="62">
        <f t="shared" si="3"/>
        <v>0.63617143810773069</v>
      </c>
      <c r="O28" s="61">
        <f t="shared" si="4"/>
        <v>209757918.12</v>
      </c>
      <c r="P28" s="61">
        <f t="shared" si="4"/>
        <v>0</v>
      </c>
      <c r="Q28" s="61">
        <f t="shared" si="4"/>
        <v>576529552.89999998</v>
      </c>
      <c r="R28" s="63">
        <f>IF(I28=0,0,P28/I28)</f>
        <v>0</v>
      </c>
    </row>
    <row r="29" spans="1:18" ht="57" customHeight="1" x14ac:dyDescent="0.3">
      <c r="A29" s="64">
        <v>2</v>
      </c>
      <c r="B29" s="65" t="s">
        <v>52</v>
      </c>
      <c r="C29" s="66" t="s">
        <v>53</v>
      </c>
      <c r="D29" s="67" t="s">
        <v>54</v>
      </c>
      <c r="E29" s="68" t="s">
        <v>55</v>
      </c>
      <c r="F29" s="69" t="s">
        <v>56</v>
      </c>
      <c r="G29" s="33" t="s">
        <v>32</v>
      </c>
      <c r="H29" s="70" t="s">
        <v>57</v>
      </c>
      <c r="I29" s="51">
        <f>SUM(J29:L29)</f>
        <v>108847148.53999999</v>
      </c>
      <c r="J29" s="51">
        <v>10884714.859999999</v>
      </c>
      <c r="K29" s="51">
        <v>47767688.399999999</v>
      </c>
      <c r="L29" s="51">
        <v>50194745.280000001</v>
      </c>
      <c r="M29" s="51">
        <f>M30+M32+M34+M36+M38+M40+M42</f>
        <v>58563376.950000003</v>
      </c>
      <c r="N29" s="52">
        <f>IF(I29=0,0,M29/I29)</f>
        <v>0.53803317528780903</v>
      </c>
      <c r="O29" s="51">
        <f>I29-M29</f>
        <v>50283771.589999989</v>
      </c>
      <c r="P29" s="51">
        <v>0</v>
      </c>
      <c r="Q29" s="51">
        <f>I29-P29</f>
        <v>108847148.53999999</v>
      </c>
      <c r="R29" s="53">
        <f>IF(I29=0,0,P29/I29)</f>
        <v>0</v>
      </c>
    </row>
    <row r="30" spans="1:18" ht="35.25" hidden="1" customHeight="1" x14ac:dyDescent="0.3">
      <c r="A30" s="64"/>
      <c r="B30" s="65"/>
      <c r="C30" s="66"/>
      <c r="D30" s="67"/>
      <c r="E30" s="68"/>
      <c r="F30" s="69"/>
      <c r="G30" s="33"/>
      <c r="H30" s="71" t="s">
        <v>58</v>
      </c>
      <c r="I30" s="39" t="s">
        <v>35</v>
      </c>
      <c r="J30" s="39" t="s">
        <v>35</v>
      </c>
      <c r="K30" s="39" t="s">
        <v>35</v>
      </c>
      <c r="L30" s="39" t="s">
        <v>35</v>
      </c>
      <c r="M30" s="72">
        <f>M31</f>
        <v>14264982.83</v>
      </c>
      <c r="N30" s="39" t="s">
        <v>35</v>
      </c>
      <c r="O30" s="39" t="s">
        <v>35</v>
      </c>
      <c r="P30" s="40">
        <f>SUM(P32)</f>
        <v>0</v>
      </c>
      <c r="Q30" s="40">
        <f t="shared" ref="Q30:Q43" si="5">M30-P30</f>
        <v>14264982.83</v>
      </c>
      <c r="R30" s="41">
        <f t="shared" ref="R30:R52" si="6">IF(M30=0,0,P30/M30)</f>
        <v>0</v>
      </c>
    </row>
    <row r="31" spans="1:18" ht="35.25" hidden="1" customHeight="1" outlineLevel="1" x14ac:dyDescent="0.3">
      <c r="A31" s="64"/>
      <c r="B31" s="65"/>
      <c r="C31" s="66"/>
      <c r="D31" s="67"/>
      <c r="E31" s="68"/>
      <c r="F31" s="69"/>
      <c r="G31" s="33"/>
      <c r="H31" s="73" t="s">
        <v>59</v>
      </c>
      <c r="I31" s="39" t="s">
        <v>35</v>
      </c>
      <c r="J31" s="39" t="s">
        <v>35</v>
      </c>
      <c r="K31" s="39" t="s">
        <v>35</v>
      </c>
      <c r="L31" s="39" t="s">
        <v>35</v>
      </c>
      <c r="M31" s="48">
        <v>14264982.83</v>
      </c>
      <c r="N31" s="39" t="s">
        <v>35</v>
      </c>
      <c r="O31" s="39" t="s">
        <v>35</v>
      </c>
      <c r="P31" s="40">
        <f>SUM(P33)</f>
        <v>0</v>
      </c>
      <c r="Q31" s="40">
        <f t="shared" si="5"/>
        <v>14264982.83</v>
      </c>
      <c r="R31" s="74">
        <f t="shared" si="6"/>
        <v>0</v>
      </c>
    </row>
    <row r="32" spans="1:18" s="76" customFormat="1" ht="35.25" hidden="1" customHeight="1" x14ac:dyDescent="0.3">
      <c r="A32" s="64"/>
      <c r="B32" s="65"/>
      <c r="C32" s="66"/>
      <c r="D32" s="67"/>
      <c r="E32" s="68"/>
      <c r="F32" s="69"/>
      <c r="G32" s="33"/>
      <c r="H32" s="75" t="s">
        <v>60</v>
      </c>
      <c r="I32" s="39" t="s">
        <v>35</v>
      </c>
      <c r="J32" s="39" t="s">
        <v>35</v>
      </c>
      <c r="K32" s="39" t="s">
        <v>35</v>
      </c>
      <c r="L32" s="39" t="s">
        <v>35</v>
      </c>
      <c r="M32" s="72">
        <f>M33</f>
        <v>8821749.1300000008</v>
      </c>
      <c r="N32" s="39" t="s">
        <v>35</v>
      </c>
      <c r="O32" s="39" t="s">
        <v>35</v>
      </c>
      <c r="P32" s="40">
        <f>SUM(P34)</f>
        <v>0</v>
      </c>
      <c r="Q32" s="40">
        <f t="shared" si="5"/>
        <v>8821749.1300000008</v>
      </c>
      <c r="R32" s="41">
        <f t="shared" si="6"/>
        <v>0</v>
      </c>
    </row>
    <row r="33" spans="1:18" ht="35.25" hidden="1" customHeight="1" outlineLevel="1" x14ac:dyDescent="0.3">
      <c r="A33" s="64"/>
      <c r="B33" s="65"/>
      <c r="C33" s="66"/>
      <c r="D33" s="67"/>
      <c r="E33" s="68"/>
      <c r="F33" s="69"/>
      <c r="G33" s="33"/>
      <c r="H33" s="73" t="s">
        <v>59</v>
      </c>
      <c r="I33" s="39" t="s">
        <v>35</v>
      </c>
      <c r="J33" s="39" t="s">
        <v>35</v>
      </c>
      <c r="K33" s="39" t="s">
        <v>35</v>
      </c>
      <c r="L33" s="39" t="s">
        <v>35</v>
      </c>
      <c r="M33" s="48">
        <v>8821749.1300000008</v>
      </c>
      <c r="N33" s="39" t="s">
        <v>35</v>
      </c>
      <c r="O33" s="39" t="s">
        <v>35</v>
      </c>
      <c r="P33" s="40">
        <f>SUM(P35)</f>
        <v>0</v>
      </c>
      <c r="Q33" s="40">
        <f t="shared" si="5"/>
        <v>8821749.1300000008</v>
      </c>
      <c r="R33" s="74">
        <f t="shared" si="6"/>
        <v>0</v>
      </c>
    </row>
    <row r="34" spans="1:18" s="76" customFormat="1" ht="35.25" hidden="1" customHeight="1" x14ac:dyDescent="0.3">
      <c r="A34" s="64"/>
      <c r="B34" s="65"/>
      <c r="C34" s="66"/>
      <c r="D34" s="67"/>
      <c r="E34" s="68"/>
      <c r="F34" s="69"/>
      <c r="G34" s="33"/>
      <c r="H34" s="71" t="s">
        <v>61</v>
      </c>
      <c r="I34" s="39" t="s">
        <v>35</v>
      </c>
      <c r="J34" s="39" t="s">
        <v>35</v>
      </c>
      <c r="K34" s="39" t="s">
        <v>35</v>
      </c>
      <c r="L34" s="39" t="s">
        <v>35</v>
      </c>
      <c r="M34" s="40">
        <f>M35</f>
        <v>3180546.15</v>
      </c>
      <c r="N34" s="39" t="s">
        <v>35</v>
      </c>
      <c r="O34" s="39" t="s">
        <v>35</v>
      </c>
      <c r="P34" s="40">
        <v>0</v>
      </c>
      <c r="Q34" s="40">
        <f t="shared" si="5"/>
        <v>3180546.15</v>
      </c>
      <c r="R34" s="74">
        <f t="shared" si="6"/>
        <v>0</v>
      </c>
    </row>
    <row r="35" spans="1:18" s="77" customFormat="1" ht="35.25" hidden="1" customHeight="1" outlineLevel="1" x14ac:dyDescent="0.25">
      <c r="A35" s="64"/>
      <c r="B35" s="65"/>
      <c r="C35" s="66"/>
      <c r="D35" s="67"/>
      <c r="E35" s="68"/>
      <c r="F35" s="69"/>
      <c r="G35" s="33"/>
      <c r="H35" s="73" t="s">
        <v>62</v>
      </c>
      <c r="I35" s="39" t="s">
        <v>35</v>
      </c>
      <c r="J35" s="39" t="s">
        <v>35</v>
      </c>
      <c r="K35" s="39" t="s">
        <v>35</v>
      </c>
      <c r="L35" s="39" t="s">
        <v>35</v>
      </c>
      <c r="M35" s="48">
        <v>3180546.15</v>
      </c>
      <c r="N35" s="39" t="s">
        <v>35</v>
      </c>
      <c r="O35" s="39" t="s">
        <v>35</v>
      </c>
      <c r="P35" s="40">
        <f>SUM(P37)</f>
        <v>0</v>
      </c>
      <c r="Q35" s="40">
        <f t="shared" si="5"/>
        <v>3180546.15</v>
      </c>
      <c r="R35" s="74">
        <f t="shared" si="6"/>
        <v>0</v>
      </c>
    </row>
    <row r="36" spans="1:18" s="76" customFormat="1" ht="35.25" hidden="1" customHeight="1" x14ac:dyDescent="0.3">
      <c r="A36" s="64"/>
      <c r="B36" s="65"/>
      <c r="C36" s="66"/>
      <c r="D36" s="67"/>
      <c r="E36" s="68"/>
      <c r="F36" s="69"/>
      <c r="G36" s="33"/>
      <c r="H36" s="71" t="s">
        <v>63</v>
      </c>
      <c r="I36" s="39" t="s">
        <v>35</v>
      </c>
      <c r="J36" s="39" t="s">
        <v>35</v>
      </c>
      <c r="K36" s="39" t="s">
        <v>35</v>
      </c>
      <c r="L36" s="39" t="s">
        <v>35</v>
      </c>
      <c r="M36" s="72">
        <f>M37</f>
        <v>15483837.380000001</v>
      </c>
      <c r="N36" s="39" t="s">
        <v>35</v>
      </c>
      <c r="O36" s="39" t="s">
        <v>35</v>
      </c>
      <c r="P36" s="40">
        <f t="shared" ref="P36" si="7">SUM(P38)</f>
        <v>0</v>
      </c>
      <c r="Q36" s="40">
        <f t="shared" si="5"/>
        <v>15483837.380000001</v>
      </c>
      <c r="R36" s="41">
        <f t="shared" si="6"/>
        <v>0</v>
      </c>
    </row>
    <row r="37" spans="1:18" s="77" customFormat="1" ht="35.25" hidden="1" customHeight="1" outlineLevel="1" x14ac:dyDescent="0.25">
      <c r="A37" s="64"/>
      <c r="B37" s="65"/>
      <c r="C37" s="66"/>
      <c r="D37" s="67"/>
      <c r="E37" s="68"/>
      <c r="F37" s="69"/>
      <c r="G37" s="33"/>
      <c r="H37" s="73" t="s">
        <v>62</v>
      </c>
      <c r="I37" s="47" t="s">
        <v>35</v>
      </c>
      <c r="J37" s="47" t="s">
        <v>35</v>
      </c>
      <c r="K37" s="47" t="s">
        <v>35</v>
      </c>
      <c r="L37" s="47" t="s">
        <v>35</v>
      </c>
      <c r="M37" s="48">
        <v>15483837.380000001</v>
      </c>
      <c r="N37" s="47" t="s">
        <v>35</v>
      </c>
      <c r="O37" s="47" t="s">
        <v>35</v>
      </c>
      <c r="P37" s="48">
        <v>0</v>
      </c>
      <c r="Q37" s="48">
        <f t="shared" si="5"/>
        <v>15483837.380000001</v>
      </c>
      <c r="R37" s="78">
        <f t="shared" si="6"/>
        <v>0</v>
      </c>
    </row>
    <row r="38" spans="1:18" s="76" customFormat="1" ht="35.25" hidden="1" customHeight="1" x14ac:dyDescent="0.3">
      <c r="A38" s="64"/>
      <c r="B38" s="65"/>
      <c r="C38" s="66"/>
      <c r="D38" s="67"/>
      <c r="E38" s="68"/>
      <c r="F38" s="69"/>
      <c r="G38" s="33"/>
      <c r="H38" s="71" t="s">
        <v>64</v>
      </c>
      <c r="I38" s="39" t="s">
        <v>35</v>
      </c>
      <c r="J38" s="39" t="s">
        <v>35</v>
      </c>
      <c r="K38" s="39" t="s">
        <v>35</v>
      </c>
      <c r="L38" s="39" t="s">
        <v>35</v>
      </c>
      <c r="M38" s="72">
        <f>M39</f>
        <v>3643928.13</v>
      </c>
      <c r="N38" s="39" t="s">
        <v>35</v>
      </c>
      <c r="O38" s="39" t="s">
        <v>35</v>
      </c>
      <c r="P38" s="40">
        <f>SUM(P40)</f>
        <v>0</v>
      </c>
      <c r="Q38" s="40">
        <f t="shared" si="5"/>
        <v>3643928.13</v>
      </c>
      <c r="R38" s="41">
        <f t="shared" si="6"/>
        <v>0</v>
      </c>
    </row>
    <row r="39" spans="1:18" s="77" customFormat="1" ht="35.25" hidden="1" customHeight="1" outlineLevel="1" x14ac:dyDescent="0.25">
      <c r="A39" s="64"/>
      <c r="B39" s="65"/>
      <c r="C39" s="66"/>
      <c r="D39" s="67"/>
      <c r="E39" s="68"/>
      <c r="F39" s="69"/>
      <c r="G39" s="33"/>
      <c r="H39" s="73" t="s">
        <v>62</v>
      </c>
      <c r="I39" s="47" t="s">
        <v>35</v>
      </c>
      <c r="J39" s="47" t="s">
        <v>35</v>
      </c>
      <c r="K39" s="47" t="s">
        <v>35</v>
      </c>
      <c r="L39" s="47" t="s">
        <v>35</v>
      </c>
      <c r="M39" s="48">
        <v>3643928.13</v>
      </c>
      <c r="N39" s="47" t="s">
        <v>35</v>
      </c>
      <c r="O39" s="47" t="s">
        <v>35</v>
      </c>
      <c r="P39" s="48">
        <v>0</v>
      </c>
      <c r="Q39" s="48">
        <f t="shared" si="5"/>
        <v>3643928.13</v>
      </c>
      <c r="R39" s="78">
        <f t="shared" si="6"/>
        <v>0</v>
      </c>
    </row>
    <row r="40" spans="1:18" ht="35.25" hidden="1" customHeight="1" x14ac:dyDescent="0.3">
      <c r="A40" s="64"/>
      <c r="B40" s="65"/>
      <c r="C40" s="66"/>
      <c r="D40" s="67"/>
      <c r="E40" s="68"/>
      <c r="F40" s="69"/>
      <c r="G40" s="33"/>
      <c r="H40" s="71" t="s">
        <v>65</v>
      </c>
      <c r="I40" s="39" t="s">
        <v>35</v>
      </c>
      <c r="J40" s="39" t="s">
        <v>35</v>
      </c>
      <c r="K40" s="39" t="s">
        <v>35</v>
      </c>
      <c r="L40" s="39" t="s">
        <v>35</v>
      </c>
      <c r="M40" s="51">
        <v>0</v>
      </c>
      <c r="N40" s="39" t="s">
        <v>35</v>
      </c>
      <c r="O40" s="39" t="s">
        <v>35</v>
      </c>
      <c r="P40" s="40">
        <f>SUM(P42)</f>
        <v>0</v>
      </c>
      <c r="Q40" s="40">
        <f t="shared" si="5"/>
        <v>0</v>
      </c>
      <c r="R40" s="41">
        <f t="shared" si="6"/>
        <v>0</v>
      </c>
    </row>
    <row r="41" spans="1:18" ht="35.25" hidden="1" customHeight="1" outlineLevel="1" x14ac:dyDescent="0.3">
      <c r="A41" s="64"/>
      <c r="B41" s="65"/>
      <c r="C41" s="66"/>
      <c r="D41" s="67"/>
      <c r="E41" s="68"/>
      <c r="F41" s="69"/>
      <c r="G41" s="33"/>
      <c r="H41" s="71"/>
      <c r="I41" s="39"/>
      <c r="J41" s="39"/>
      <c r="K41" s="39"/>
      <c r="L41" s="39"/>
      <c r="M41" s="51"/>
      <c r="N41" s="39"/>
      <c r="O41" s="39"/>
      <c r="P41" s="40"/>
      <c r="Q41" s="40"/>
      <c r="R41" s="41"/>
    </row>
    <row r="42" spans="1:18" ht="35.25" hidden="1" customHeight="1" x14ac:dyDescent="0.3">
      <c r="A42" s="64"/>
      <c r="B42" s="65"/>
      <c r="C42" s="66"/>
      <c r="D42" s="67"/>
      <c r="E42" s="68"/>
      <c r="F42" s="69"/>
      <c r="G42" s="33"/>
      <c r="H42" s="71" t="s">
        <v>66</v>
      </c>
      <c r="I42" s="39" t="s">
        <v>35</v>
      </c>
      <c r="J42" s="39" t="s">
        <v>35</v>
      </c>
      <c r="K42" s="39" t="s">
        <v>35</v>
      </c>
      <c r="L42" s="39" t="s">
        <v>35</v>
      </c>
      <c r="M42" s="51">
        <f>M43</f>
        <v>13168333.33</v>
      </c>
      <c r="N42" s="39" t="s">
        <v>35</v>
      </c>
      <c r="O42" s="39" t="s">
        <v>35</v>
      </c>
      <c r="P42" s="40">
        <f>SUM(P44)</f>
        <v>0</v>
      </c>
      <c r="Q42" s="40">
        <f t="shared" si="5"/>
        <v>13168333.33</v>
      </c>
      <c r="R42" s="41">
        <f t="shared" si="6"/>
        <v>0</v>
      </c>
    </row>
    <row r="43" spans="1:18" ht="35.25" hidden="1" customHeight="1" outlineLevel="1" x14ac:dyDescent="0.3">
      <c r="A43" s="64"/>
      <c r="B43" s="65"/>
      <c r="C43" s="66"/>
      <c r="D43" s="67"/>
      <c r="E43" s="68"/>
      <c r="F43" s="69"/>
      <c r="G43" s="33"/>
      <c r="H43" s="73" t="s">
        <v>67</v>
      </c>
      <c r="I43" s="47" t="s">
        <v>35</v>
      </c>
      <c r="J43" s="47" t="s">
        <v>35</v>
      </c>
      <c r="K43" s="47" t="s">
        <v>35</v>
      </c>
      <c r="L43" s="47" t="s">
        <v>35</v>
      </c>
      <c r="M43" s="48">
        <v>13168333.33</v>
      </c>
      <c r="N43" s="47" t="s">
        <v>35</v>
      </c>
      <c r="O43" s="47" t="s">
        <v>35</v>
      </c>
      <c r="P43" s="48">
        <v>0</v>
      </c>
      <c r="Q43" s="48">
        <f t="shared" si="5"/>
        <v>13168333.33</v>
      </c>
      <c r="R43" s="78">
        <f t="shared" si="6"/>
        <v>0</v>
      </c>
    </row>
    <row r="44" spans="1:18" ht="72" customHeight="1" collapsed="1" x14ac:dyDescent="0.3">
      <c r="A44" s="64"/>
      <c r="B44" s="65"/>
      <c r="C44" s="66"/>
      <c r="D44" s="67"/>
      <c r="E44" s="68"/>
      <c r="F44" s="69"/>
      <c r="G44" s="33"/>
      <c r="H44" s="70" t="s">
        <v>49</v>
      </c>
      <c r="I44" s="51">
        <f>SUM(J44:L44)</f>
        <v>25734548.130000003</v>
      </c>
      <c r="J44" s="51">
        <v>2573454.81</v>
      </c>
      <c r="K44" s="51">
        <v>11293634.17</v>
      </c>
      <c r="L44" s="51">
        <v>11867459.15</v>
      </c>
      <c r="M44" s="79">
        <f>M45+M47+M49+M51</f>
        <v>25605875.390000001</v>
      </c>
      <c r="N44" s="52">
        <f>IF(I44=0,0,M44/I44)</f>
        <v>0.99500000002525779</v>
      </c>
      <c r="O44" s="51">
        <f>I44-M44</f>
        <v>128672.74000000209</v>
      </c>
      <c r="P44" s="51">
        <v>0</v>
      </c>
      <c r="Q44" s="51">
        <f>I44-P44</f>
        <v>25734548.130000003</v>
      </c>
      <c r="R44" s="53">
        <f>IF(I44=0,0,P44/I44)</f>
        <v>0</v>
      </c>
    </row>
    <row r="45" spans="1:18" ht="18.75" hidden="1" customHeight="1" x14ac:dyDescent="0.3">
      <c r="A45" s="64"/>
      <c r="B45" s="65"/>
      <c r="C45" s="66"/>
      <c r="D45" s="67"/>
      <c r="E45" s="68"/>
      <c r="F45" s="69"/>
      <c r="G45" s="33"/>
      <c r="H45" s="80" t="s">
        <v>68</v>
      </c>
      <c r="I45" s="39" t="s">
        <v>35</v>
      </c>
      <c r="J45" s="39" t="s">
        <v>35</v>
      </c>
      <c r="K45" s="39" t="s">
        <v>35</v>
      </c>
      <c r="L45" s="39" t="s">
        <v>35</v>
      </c>
      <c r="M45" s="51">
        <f>M46</f>
        <v>3253261.8</v>
      </c>
      <c r="N45" s="39" t="s">
        <v>35</v>
      </c>
      <c r="O45" s="39" t="s">
        <v>35</v>
      </c>
      <c r="P45" s="40">
        <f>SUM(P47)</f>
        <v>0</v>
      </c>
      <c r="Q45" s="40">
        <f>M45-P45</f>
        <v>3253261.8</v>
      </c>
      <c r="R45" s="41">
        <f t="shared" si="6"/>
        <v>0</v>
      </c>
    </row>
    <row r="46" spans="1:18" s="77" customFormat="1" ht="47.25" hidden="1" outlineLevel="1" x14ac:dyDescent="0.25">
      <c r="A46" s="64"/>
      <c r="B46" s="65"/>
      <c r="C46" s="66"/>
      <c r="D46" s="67"/>
      <c r="E46" s="68"/>
      <c r="F46" s="69"/>
      <c r="G46" s="33"/>
      <c r="H46" s="81" t="s">
        <v>69</v>
      </c>
      <c r="I46" s="47" t="s">
        <v>35</v>
      </c>
      <c r="J46" s="47" t="s">
        <v>35</v>
      </c>
      <c r="K46" s="47" t="s">
        <v>35</v>
      </c>
      <c r="L46" s="47" t="s">
        <v>35</v>
      </c>
      <c r="M46" s="48">
        <v>3253261.8</v>
      </c>
      <c r="N46" s="47" t="s">
        <v>35</v>
      </c>
      <c r="O46" s="47" t="s">
        <v>35</v>
      </c>
      <c r="P46" s="48">
        <v>0</v>
      </c>
      <c r="Q46" s="48">
        <f t="shared" ref="Q46" si="8">M46-P46</f>
        <v>3253261.8</v>
      </c>
      <c r="R46" s="78">
        <f t="shared" si="6"/>
        <v>0</v>
      </c>
    </row>
    <row r="47" spans="1:18" ht="18.75" hidden="1" customHeight="1" collapsed="1" x14ac:dyDescent="0.3">
      <c r="A47" s="64"/>
      <c r="B47" s="65"/>
      <c r="C47" s="66"/>
      <c r="D47" s="67"/>
      <c r="E47" s="68"/>
      <c r="F47" s="69"/>
      <c r="G47" s="33"/>
      <c r="H47" s="80" t="s">
        <v>70</v>
      </c>
      <c r="I47" s="39" t="s">
        <v>35</v>
      </c>
      <c r="J47" s="39" t="s">
        <v>35</v>
      </c>
      <c r="K47" s="39" t="s">
        <v>35</v>
      </c>
      <c r="L47" s="39" t="s">
        <v>35</v>
      </c>
      <c r="M47" s="51">
        <f>M48</f>
        <v>7135041.4900000002</v>
      </c>
      <c r="N47" s="39" t="s">
        <v>35</v>
      </c>
      <c r="O47" s="39" t="s">
        <v>35</v>
      </c>
      <c r="P47" s="40">
        <f>SUM(P49)</f>
        <v>0</v>
      </c>
      <c r="Q47" s="40">
        <f>M47-P47</f>
        <v>7135041.4900000002</v>
      </c>
      <c r="R47" s="41">
        <f t="shared" si="6"/>
        <v>0</v>
      </c>
    </row>
    <row r="48" spans="1:18" s="77" customFormat="1" ht="47.25" hidden="1" outlineLevel="1" x14ac:dyDescent="0.25">
      <c r="A48" s="64"/>
      <c r="B48" s="65"/>
      <c r="C48" s="66"/>
      <c r="D48" s="67"/>
      <c r="E48" s="68"/>
      <c r="F48" s="69"/>
      <c r="G48" s="33"/>
      <c r="H48" s="81" t="s">
        <v>69</v>
      </c>
      <c r="I48" s="47" t="s">
        <v>35</v>
      </c>
      <c r="J48" s="47" t="s">
        <v>35</v>
      </c>
      <c r="K48" s="47" t="s">
        <v>35</v>
      </c>
      <c r="L48" s="47" t="s">
        <v>35</v>
      </c>
      <c r="M48" s="48">
        <v>7135041.4900000002</v>
      </c>
      <c r="N48" s="47" t="s">
        <v>35</v>
      </c>
      <c r="O48" s="47" t="s">
        <v>35</v>
      </c>
      <c r="P48" s="48">
        <v>0</v>
      </c>
      <c r="Q48" s="48">
        <f t="shared" ref="Q48:Q52" si="9">M48-P48</f>
        <v>7135041.4900000002</v>
      </c>
      <c r="R48" s="78">
        <f t="shared" si="6"/>
        <v>0</v>
      </c>
    </row>
    <row r="49" spans="1:18" ht="18.75" hidden="1" customHeight="1" collapsed="1" x14ac:dyDescent="0.3">
      <c r="A49" s="64"/>
      <c r="B49" s="65"/>
      <c r="C49" s="66"/>
      <c r="D49" s="67"/>
      <c r="E49" s="68"/>
      <c r="F49" s="69"/>
      <c r="G49" s="33"/>
      <c r="H49" s="80" t="s">
        <v>71</v>
      </c>
      <c r="I49" s="39" t="s">
        <v>35</v>
      </c>
      <c r="J49" s="39" t="s">
        <v>35</v>
      </c>
      <c r="K49" s="39" t="s">
        <v>35</v>
      </c>
      <c r="L49" s="39" t="s">
        <v>35</v>
      </c>
      <c r="M49" s="51">
        <f>M50</f>
        <v>5960251.3300000001</v>
      </c>
      <c r="N49" s="39" t="s">
        <v>35</v>
      </c>
      <c r="O49" s="39" t="s">
        <v>35</v>
      </c>
      <c r="P49" s="40">
        <f>SUM(P51)</f>
        <v>0</v>
      </c>
      <c r="Q49" s="40">
        <f t="shared" si="9"/>
        <v>5960251.3300000001</v>
      </c>
      <c r="R49" s="41">
        <f t="shared" si="6"/>
        <v>0</v>
      </c>
    </row>
    <row r="50" spans="1:18" s="77" customFormat="1" ht="47.25" hidden="1" outlineLevel="1" x14ac:dyDescent="0.25">
      <c r="A50" s="64"/>
      <c r="B50" s="65"/>
      <c r="C50" s="66"/>
      <c r="D50" s="67"/>
      <c r="E50" s="68"/>
      <c r="F50" s="69"/>
      <c r="G50" s="33"/>
      <c r="H50" s="81" t="s">
        <v>69</v>
      </c>
      <c r="I50" s="47" t="s">
        <v>35</v>
      </c>
      <c r="J50" s="47" t="s">
        <v>35</v>
      </c>
      <c r="K50" s="47" t="s">
        <v>35</v>
      </c>
      <c r="L50" s="47" t="s">
        <v>35</v>
      </c>
      <c r="M50" s="48">
        <v>5960251.3300000001</v>
      </c>
      <c r="N50" s="47" t="s">
        <v>35</v>
      </c>
      <c r="O50" s="47" t="s">
        <v>35</v>
      </c>
      <c r="P50" s="48">
        <v>0</v>
      </c>
      <c r="Q50" s="48">
        <f t="shared" si="9"/>
        <v>5960251.3300000001</v>
      </c>
      <c r="R50" s="78">
        <f t="shared" si="6"/>
        <v>0</v>
      </c>
    </row>
    <row r="51" spans="1:18" ht="31.5" hidden="1" collapsed="1" x14ac:dyDescent="0.3">
      <c r="A51" s="64"/>
      <c r="B51" s="65"/>
      <c r="C51" s="66"/>
      <c r="D51" s="67"/>
      <c r="E51" s="68"/>
      <c r="F51" s="69"/>
      <c r="G51" s="33"/>
      <c r="H51" s="80" t="s">
        <v>72</v>
      </c>
      <c r="I51" s="39" t="s">
        <v>35</v>
      </c>
      <c r="J51" s="39" t="s">
        <v>35</v>
      </c>
      <c r="K51" s="39" t="s">
        <v>35</v>
      </c>
      <c r="L51" s="39" t="s">
        <v>35</v>
      </c>
      <c r="M51" s="51">
        <f>M52</f>
        <v>9257320.7699999996</v>
      </c>
      <c r="N51" s="39" t="s">
        <v>35</v>
      </c>
      <c r="O51" s="39" t="s">
        <v>35</v>
      </c>
      <c r="P51" s="40">
        <f>SUM(P53)</f>
        <v>0</v>
      </c>
      <c r="Q51" s="40">
        <f t="shared" si="9"/>
        <v>9257320.7699999996</v>
      </c>
      <c r="R51" s="41">
        <f t="shared" si="6"/>
        <v>0</v>
      </c>
    </row>
    <row r="52" spans="1:18" s="77" customFormat="1" ht="47.25" hidden="1" outlineLevel="1" x14ac:dyDescent="0.25">
      <c r="A52" s="64"/>
      <c r="B52" s="65"/>
      <c r="C52" s="66"/>
      <c r="D52" s="67"/>
      <c r="E52" s="82"/>
      <c r="F52" s="83"/>
      <c r="G52" s="33"/>
      <c r="H52" s="81" t="s">
        <v>69</v>
      </c>
      <c r="I52" s="47" t="s">
        <v>35</v>
      </c>
      <c r="J52" s="47" t="s">
        <v>35</v>
      </c>
      <c r="K52" s="47" t="s">
        <v>35</v>
      </c>
      <c r="L52" s="47" t="s">
        <v>35</v>
      </c>
      <c r="M52" s="48">
        <v>9257320.7699999996</v>
      </c>
      <c r="N52" s="47" t="s">
        <v>35</v>
      </c>
      <c r="O52" s="47" t="s">
        <v>35</v>
      </c>
      <c r="P52" s="48">
        <v>0</v>
      </c>
      <c r="Q52" s="48">
        <f t="shared" si="9"/>
        <v>9257320.7699999996</v>
      </c>
      <c r="R52" s="78">
        <f t="shared" si="6"/>
        <v>0</v>
      </c>
    </row>
    <row r="53" spans="1:18" collapsed="1" x14ac:dyDescent="0.3">
      <c r="A53" s="64"/>
      <c r="B53" s="84" t="s">
        <v>51</v>
      </c>
      <c r="C53" s="84"/>
      <c r="D53" s="84"/>
      <c r="E53" s="84"/>
      <c r="F53" s="84"/>
      <c r="G53" s="84"/>
      <c r="H53" s="84"/>
      <c r="I53" s="85">
        <f>I29+I44</f>
        <v>134581696.66999999</v>
      </c>
      <c r="J53" s="85">
        <f t="shared" ref="J53:Q53" si="10">J29+J44</f>
        <v>13458169.67</v>
      </c>
      <c r="K53" s="85">
        <f t="shared" si="10"/>
        <v>59061322.57</v>
      </c>
      <c r="L53" s="85">
        <f t="shared" si="10"/>
        <v>62062204.43</v>
      </c>
      <c r="M53" s="85">
        <f t="shared" si="10"/>
        <v>84169252.340000004</v>
      </c>
      <c r="N53" s="86">
        <f>IF(I53=0,0,M53/I53)</f>
        <v>0.62541381497356641</v>
      </c>
      <c r="O53" s="85">
        <f t="shared" si="10"/>
        <v>50412444.329999991</v>
      </c>
      <c r="P53" s="85">
        <f t="shared" si="10"/>
        <v>0</v>
      </c>
      <c r="Q53" s="85">
        <f t="shared" si="10"/>
        <v>134581696.66999999</v>
      </c>
      <c r="R53" s="87">
        <f t="shared" ref="R53" si="11">IF(I53=0,0,P53/I53)</f>
        <v>0</v>
      </c>
    </row>
    <row r="54" spans="1:18" ht="116.25" customHeight="1" x14ac:dyDescent="0.3">
      <c r="A54" s="31">
        <v>3</v>
      </c>
      <c r="B54" s="32" t="s">
        <v>73</v>
      </c>
      <c r="C54" s="88" t="s">
        <v>74</v>
      </c>
      <c r="D54" s="32" t="s">
        <v>75</v>
      </c>
      <c r="E54" s="89" t="s">
        <v>76</v>
      </c>
      <c r="F54" s="36" t="s">
        <v>77</v>
      </c>
      <c r="G54" s="90" t="s">
        <v>32</v>
      </c>
      <c r="H54" s="91" t="s">
        <v>78</v>
      </c>
      <c r="I54" s="92">
        <f>SUM(J54:L54)</f>
        <v>205333700</v>
      </c>
      <c r="J54" s="92">
        <v>10266685</v>
      </c>
      <c r="K54" s="92">
        <v>71648115</v>
      </c>
      <c r="L54" s="92">
        <v>123418900</v>
      </c>
      <c r="M54" s="92">
        <v>0</v>
      </c>
      <c r="N54" s="93">
        <f>IF(I54=0,0,M54/I54)</f>
        <v>0</v>
      </c>
      <c r="O54" s="92">
        <f>I54-M54</f>
        <v>205333700</v>
      </c>
      <c r="P54" s="92">
        <v>0</v>
      </c>
      <c r="Q54" s="92">
        <f>I54-P54</f>
        <v>205333700</v>
      </c>
      <c r="R54" s="53">
        <f>IF(I54=0,0,P54/I54)</f>
        <v>0</v>
      </c>
    </row>
    <row r="55" spans="1:18" ht="177.75" hidden="1" customHeight="1" x14ac:dyDescent="0.3">
      <c r="A55" s="31"/>
      <c r="B55" s="32"/>
      <c r="C55" s="88"/>
      <c r="D55" s="32"/>
      <c r="E55" s="94"/>
      <c r="F55" s="95"/>
      <c r="G55" s="33"/>
      <c r="H55" s="55" t="s">
        <v>79</v>
      </c>
      <c r="I55" s="39" t="s">
        <v>35</v>
      </c>
      <c r="J55" s="39" t="s">
        <v>35</v>
      </c>
      <c r="K55" s="39" t="s">
        <v>35</v>
      </c>
      <c r="L55" s="39" t="s">
        <v>35</v>
      </c>
      <c r="M55" s="51">
        <v>0</v>
      </c>
      <c r="N55" s="39" t="s">
        <v>35</v>
      </c>
      <c r="O55" s="39" t="s">
        <v>35</v>
      </c>
      <c r="P55" s="40">
        <f t="shared" ref="P55" si="12">SUM(P56)</f>
        <v>0</v>
      </c>
      <c r="Q55" s="40">
        <f t="shared" ref="Q55" si="13">M55-P55</f>
        <v>0</v>
      </c>
      <c r="R55" s="41">
        <f t="shared" ref="R55" si="14">IF(M55=0,0,P55/M55)</f>
        <v>0</v>
      </c>
    </row>
    <row r="56" spans="1:18" x14ac:dyDescent="0.3">
      <c r="A56" s="54"/>
      <c r="B56" s="96" t="s">
        <v>51</v>
      </c>
      <c r="C56" s="97"/>
      <c r="D56" s="97"/>
      <c r="E56" s="97"/>
      <c r="F56" s="97"/>
      <c r="G56" s="97"/>
      <c r="H56" s="97"/>
      <c r="I56" s="85">
        <f>I54</f>
        <v>205333700</v>
      </c>
      <c r="J56" s="85">
        <f t="shared" ref="J56:P56" si="15">J54</f>
        <v>10266685</v>
      </c>
      <c r="K56" s="85">
        <f t="shared" si="15"/>
        <v>71648115</v>
      </c>
      <c r="L56" s="85">
        <f t="shared" si="15"/>
        <v>123418900</v>
      </c>
      <c r="M56" s="85">
        <f t="shared" si="15"/>
        <v>0</v>
      </c>
      <c r="N56" s="87">
        <f t="shared" ref="N56" si="16">IF(I56=0,0,M56/I56)</f>
        <v>0</v>
      </c>
      <c r="O56" s="85">
        <f t="shared" si="15"/>
        <v>205333700</v>
      </c>
      <c r="P56" s="85">
        <f t="shared" si="15"/>
        <v>0</v>
      </c>
      <c r="Q56" s="85">
        <f>Q54</f>
        <v>205333700</v>
      </c>
      <c r="R56" s="87">
        <f>IF(I56=0,0,P56/I56)</f>
        <v>0</v>
      </c>
    </row>
    <row r="57" spans="1:18" x14ac:dyDescent="0.3">
      <c r="A57" s="98" t="s">
        <v>80</v>
      </c>
      <c r="B57" s="98"/>
      <c r="C57" s="98"/>
      <c r="D57" s="98"/>
      <c r="E57" s="98"/>
      <c r="F57" s="98"/>
      <c r="G57" s="98"/>
      <c r="H57" s="98"/>
      <c r="I57" s="99">
        <f>I56+I53+I28</f>
        <v>916444949.56999993</v>
      </c>
      <c r="J57" s="99">
        <f t="shared" ref="J57:M57" si="17">J56+J53+J28</f>
        <v>81377809.960000008</v>
      </c>
      <c r="K57" s="99">
        <f t="shared" si="17"/>
        <v>649586035.17999995</v>
      </c>
      <c r="L57" s="99">
        <f t="shared" si="17"/>
        <v>185481104.43000001</v>
      </c>
      <c r="M57" s="99">
        <f t="shared" si="17"/>
        <v>450940887.12</v>
      </c>
      <c r="N57" s="100">
        <f>IF(I57=0,0,M57/I57)</f>
        <v>0.49205452802329641</v>
      </c>
      <c r="O57" s="99">
        <f t="shared" ref="O57:Q57" si="18">O56+O53+O28</f>
        <v>465504062.44999999</v>
      </c>
      <c r="P57" s="99">
        <f t="shared" si="18"/>
        <v>0</v>
      </c>
      <c r="Q57" s="99">
        <f t="shared" si="18"/>
        <v>916444949.56999993</v>
      </c>
      <c r="R57" s="101">
        <f>IF(I57=0,0,P57/I57)</f>
        <v>0</v>
      </c>
    </row>
    <row r="58" spans="1:18" ht="126" customHeight="1" x14ac:dyDescent="0.3">
      <c r="A58" s="102">
        <v>4</v>
      </c>
      <c r="B58" s="65" t="s">
        <v>81</v>
      </c>
      <c r="C58" s="65" t="s">
        <v>82</v>
      </c>
      <c r="D58" s="65" t="s">
        <v>83</v>
      </c>
      <c r="E58" s="103" t="s">
        <v>84</v>
      </c>
      <c r="F58" s="69" t="s">
        <v>85</v>
      </c>
      <c r="G58" s="104" t="s">
        <v>86</v>
      </c>
      <c r="H58" s="70" t="s">
        <v>87</v>
      </c>
      <c r="I58" s="51">
        <f>SUM(J58:L58)</f>
        <v>28186889.470000003</v>
      </c>
      <c r="J58" s="51">
        <v>2818688.95</v>
      </c>
      <c r="K58" s="51">
        <v>1268410.1499999999</v>
      </c>
      <c r="L58" s="51">
        <v>24099790.370000001</v>
      </c>
      <c r="M58" s="51">
        <f>M59</f>
        <v>0</v>
      </c>
      <c r="N58" s="51">
        <f>IF(I58=0,0,M58/I58)</f>
        <v>0</v>
      </c>
      <c r="O58" s="51">
        <f>I58-M58</f>
        <v>28186889.470000003</v>
      </c>
      <c r="P58" s="51">
        <v>28186889.469999999</v>
      </c>
      <c r="Q58" s="51">
        <f>I58-P58</f>
        <v>0</v>
      </c>
      <c r="R58" s="53">
        <f>IF(I58=0,0,P58/I58)</f>
        <v>0.99999999999999989</v>
      </c>
    </row>
    <row r="59" spans="1:18" ht="191.25" hidden="1" customHeight="1" x14ac:dyDescent="0.3">
      <c r="A59" s="102"/>
      <c r="B59" s="65"/>
      <c r="C59" s="65"/>
      <c r="D59" s="65"/>
      <c r="E59" s="103"/>
      <c r="F59" s="69"/>
      <c r="G59" s="104"/>
      <c r="H59" s="80" t="s">
        <v>88</v>
      </c>
      <c r="I59" s="39" t="s">
        <v>35</v>
      </c>
      <c r="J59" s="39" t="s">
        <v>35</v>
      </c>
      <c r="K59" s="39" t="s">
        <v>35</v>
      </c>
      <c r="L59" s="39" t="s">
        <v>35</v>
      </c>
      <c r="M59" s="105">
        <v>0</v>
      </c>
      <c r="N59" s="39" t="s">
        <v>35</v>
      </c>
      <c r="O59" s="39" t="s">
        <v>35</v>
      </c>
      <c r="P59" s="39" t="s">
        <v>35</v>
      </c>
      <c r="Q59" s="39" t="s">
        <v>35</v>
      </c>
      <c r="R59" s="39" t="s">
        <v>35</v>
      </c>
    </row>
    <row r="60" spans="1:18" x14ac:dyDescent="0.3">
      <c r="A60" s="102"/>
      <c r="B60" s="84" t="s">
        <v>51</v>
      </c>
      <c r="C60" s="84"/>
      <c r="D60" s="84"/>
      <c r="E60" s="84"/>
      <c r="F60" s="84"/>
      <c r="G60" s="84"/>
      <c r="H60" s="84"/>
      <c r="I60" s="85">
        <f>I58</f>
        <v>28186889.470000003</v>
      </c>
      <c r="J60" s="85">
        <f t="shared" ref="J60:Q60" si="19">J58</f>
        <v>2818688.95</v>
      </c>
      <c r="K60" s="85">
        <f t="shared" si="19"/>
        <v>1268410.1499999999</v>
      </c>
      <c r="L60" s="85">
        <f t="shared" si="19"/>
        <v>24099790.370000001</v>
      </c>
      <c r="M60" s="85">
        <f t="shared" si="19"/>
        <v>0</v>
      </c>
      <c r="N60" s="87">
        <f>IF(I60=0,0,M60/I60)</f>
        <v>0</v>
      </c>
      <c r="O60" s="85">
        <f t="shared" si="19"/>
        <v>28186889.470000003</v>
      </c>
      <c r="P60" s="85">
        <f t="shared" si="19"/>
        <v>28186889.469999999</v>
      </c>
      <c r="Q60" s="85">
        <f t="shared" si="19"/>
        <v>0</v>
      </c>
      <c r="R60" s="87">
        <f>IF(I60=0,0,P60/I60)</f>
        <v>0.99999999999999989</v>
      </c>
    </row>
    <row r="61" spans="1:18" ht="216.75" customHeight="1" x14ac:dyDescent="0.3">
      <c r="A61" s="102">
        <v>5</v>
      </c>
      <c r="B61" s="65" t="s">
        <v>89</v>
      </c>
      <c r="C61" s="65" t="s">
        <v>82</v>
      </c>
      <c r="D61" s="65" t="s">
        <v>90</v>
      </c>
      <c r="E61" s="106" t="s">
        <v>91</v>
      </c>
      <c r="F61" s="69" t="s">
        <v>92</v>
      </c>
      <c r="G61" s="104" t="s">
        <v>86</v>
      </c>
      <c r="H61" s="70" t="s">
        <v>87</v>
      </c>
      <c r="I61" s="51">
        <f>SUM(J61:L61)</f>
        <v>2695424</v>
      </c>
      <c r="J61" s="51">
        <v>134772</v>
      </c>
      <c r="K61" s="51">
        <v>128032.72</v>
      </c>
      <c r="L61" s="51">
        <v>2432619.2799999998</v>
      </c>
      <c r="M61" s="51">
        <f>M62</f>
        <v>0</v>
      </c>
      <c r="N61" s="51">
        <f t="shared" ref="N61" si="20">IF(I61=0,0,M61/I61)</f>
        <v>0</v>
      </c>
      <c r="O61" s="51">
        <f>I61-M61</f>
        <v>2695424</v>
      </c>
      <c r="P61" s="51">
        <v>2695424</v>
      </c>
      <c r="Q61" s="51">
        <f t="shared" ref="Q61" si="21">I61-P61</f>
        <v>0</v>
      </c>
      <c r="R61" s="53">
        <f>IF(I61=0,0,P61/I61)</f>
        <v>1</v>
      </c>
    </row>
    <row r="62" spans="1:18" ht="46.5" hidden="1" customHeight="1" x14ac:dyDescent="0.3">
      <c r="A62" s="102"/>
      <c r="B62" s="65"/>
      <c r="C62" s="65"/>
      <c r="D62" s="65"/>
      <c r="E62" s="106"/>
      <c r="F62" s="69"/>
      <c r="G62" s="104"/>
      <c r="H62" s="80" t="s">
        <v>88</v>
      </c>
      <c r="I62" s="39" t="s">
        <v>35</v>
      </c>
      <c r="J62" s="39" t="s">
        <v>35</v>
      </c>
      <c r="K62" s="39" t="s">
        <v>35</v>
      </c>
      <c r="L62" s="39" t="s">
        <v>35</v>
      </c>
      <c r="M62" s="105">
        <v>0</v>
      </c>
      <c r="N62" s="39" t="s">
        <v>35</v>
      </c>
      <c r="O62" s="39" t="s">
        <v>35</v>
      </c>
      <c r="P62" s="39" t="s">
        <v>35</v>
      </c>
      <c r="Q62" s="39" t="s">
        <v>35</v>
      </c>
      <c r="R62" s="39" t="s">
        <v>35</v>
      </c>
    </row>
    <row r="63" spans="1:18" ht="19.5" customHeight="1" x14ac:dyDescent="0.3">
      <c r="A63" s="102"/>
      <c r="B63" s="84" t="s">
        <v>51</v>
      </c>
      <c r="C63" s="84"/>
      <c r="D63" s="84"/>
      <c r="E63" s="84"/>
      <c r="F63" s="84"/>
      <c r="G63" s="84"/>
      <c r="H63" s="84"/>
      <c r="I63" s="85">
        <f>I61</f>
        <v>2695424</v>
      </c>
      <c r="J63" s="85">
        <f t="shared" ref="J63:Q63" si="22">J61</f>
        <v>134772</v>
      </c>
      <c r="K63" s="85">
        <f t="shared" si="22"/>
        <v>128032.72</v>
      </c>
      <c r="L63" s="85">
        <f t="shared" si="22"/>
        <v>2432619.2799999998</v>
      </c>
      <c r="M63" s="85">
        <f t="shared" si="22"/>
        <v>0</v>
      </c>
      <c r="N63" s="87">
        <f>IF(I63=0,0,M63/I63)</f>
        <v>0</v>
      </c>
      <c r="O63" s="85">
        <f t="shared" si="22"/>
        <v>2695424</v>
      </c>
      <c r="P63" s="85">
        <f t="shared" si="22"/>
        <v>2695424</v>
      </c>
      <c r="Q63" s="85">
        <f t="shared" si="22"/>
        <v>0</v>
      </c>
      <c r="R63" s="87">
        <f>IF(I63=0,0,P63/I63)</f>
        <v>1</v>
      </c>
    </row>
    <row r="64" spans="1:18" ht="51.75" customHeight="1" x14ac:dyDescent="0.3">
      <c r="A64" s="102">
        <v>6</v>
      </c>
      <c r="B64" s="65" t="s">
        <v>93</v>
      </c>
      <c r="C64" s="65" t="s">
        <v>82</v>
      </c>
      <c r="D64" s="65" t="s">
        <v>94</v>
      </c>
      <c r="E64" s="103" t="s">
        <v>95</v>
      </c>
      <c r="F64" s="69" t="s">
        <v>96</v>
      </c>
      <c r="G64" s="69" t="s">
        <v>97</v>
      </c>
      <c r="H64" s="70" t="s">
        <v>87</v>
      </c>
      <c r="I64" s="51">
        <f>SUM(J64:L64)</f>
        <v>513084042.04999995</v>
      </c>
      <c r="J64" s="51">
        <v>10261680.880000001</v>
      </c>
      <c r="K64" s="51">
        <v>140790261.16999999</v>
      </c>
      <c r="L64" s="51">
        <v>362032100</v>
      </c>
      <c r="M64" s="107">
        <f>M65+M66+M67+M68+M69+M70+M71</f>
        <v>511785372.70999998</v>
      </c>
      <c r="N64" s="108">
        <f>IF(I64=0,0,M64/I64)</f>
        <v>0.99746889547604867</v>
      </c>
      <c r="O64" s="51">
        <f>I64-M64</f>
        <v>1298669.3399999738</v>
      </c>
      <c r="P64" s="51">
        <v>134048202.27</v>
      </c>
      <c r="Q64" s="51">
        <f>I64-P64</f>
        <v>379035839.77999997</v>
      </c>
      <c r="R64" s="53">
        <f>IF(I64=0,0,P64/I64)</f>
        <v>0.26125973775059841</v>
      </c>
    </row>
    <row r="65" spans="1:18" ht="31.5" hidden="1" customHeight="1" x14ac:dyDescent="0.3">
      <c r="A65" s="102"/>
      <c r="B65" s="65"/>
      <c r="C65" s="65"/>
      <c r="D65" s="65"/>
      <c r="E65" s="103"/>
      <c r="F65" s="69"/>
      <c r="G65" s="69"/>
      <c r="H65" s="71" t="s">
        <v>98</v>
      </c>
      <c r="I65" s="39" t="s">
        <v>35</v>
      </c>
      <c r="J65" s="39" t="s">
        <v>35</v>
      </c>
      <c r="K65" s="39" t="s">
        <v>35</v>
      </c>
      <c r="L65" s="39" t="s">
        <v>35</v>
      </c>
      <c r="M65" s="105">
        <v>40127976.200000003</v>
      </c>
      <c r="N65" s="39" t="s">
        <v>35</v>
      </c>
      <c r="O65" s="39" t="s">
        <v>35</v>
      </c>
      <c r="P65" s="39" t="s">
        <v>35</v>
      </c>
      <c r="Q65" s="39" t="s">
        <v>35</v>
      </c>
      <c r="R65" s="39" t="s">
        <v>35</v>
      </c>
    </row>
    <row r="66" spans="1:18" hidden="1" x14ac:dyDescent="0.3">
      <c r="A66" s="102"/>
      <c r="B66" s="65"/>
      <c r="C66" s="65"/>
      <c r="D66" s="65"/>
      <c r="E66" s="103"/>
      <c r="F66" s="69"/>
      <c r="G66" s="69"/>
      <c r="H66" s="71" t="s">
        <v>99</v>
      </c>
      <c r="I66" s="39" t="s">
        <v>35</v>
      </c>
      <c r="J66" s="39" t="s">
        <v>35</v>
      </c>
      <c r="K66" s="39" t="s">
        <v>35</v>
      </c>
      <c r="L66" s="39" t="s">
        <v>35</v>
      </c>
      <c r="M66" s="105">
        <f>109208606.54+9737963.76</f>
        <v>118946570.30000001</v>
      </c>
      <c r="N66" s="39" t="s">
        <v>35</v>
      </c>
      <c r="O66" s="39" t="s">
        <v>35</v>
      </c>
      <c r="P66" s="39" t="s">
        <v>35</v>
      </c>
      <c r="Q66" s="39" t="s">
        <v>35</v>
      </c>
      <c r="R66" s="39" t="s">
        <v>35</v>
      </c>
    </row>
    <row r="67" spans="1:18" hidden="1" x14ac:dyDescent="0.3">
      <c r="A67" s="102"/>
      <c r="B67" s="65"/>
      <c r="C67" s="65"/>
      <c r="D67" s="65"/>
      <c r="E67" s="103"/>
      <c r="F67" s="69"/>
      <c r="G67" s="69"/>
      <c r="H67" s="71" t="s">
        <v>100</v>
      </c>
      <c r="I67" s="39" t="s">
        <v>35</v>
      </c>
      <c r="J67" s="39" t="s">
        <v>35</v>
      </c>
      <c r="K67" s="39" t="s">
        <v>35</v>
      </c>
      <c r="L67" s="39" t="s">
        <v>35</v>
      </c>
      <c r="M67" s="105">
        <v>44620890.039999999</v>
      </c>
      <c r="N67" s="39" t="s">
        <v>35</v>
      </c>
      <c r="O67" s="39" t="s">
        <v>35</v>
      </c>
      <c r="P67" s="39" t="s">
        <v>35</v>
      </c>
      <c r="Q67" s="39" t="s">
        <v>35</v>
      </c>
      <c r="R67" s="39" t="s">
        <v>35</v>
      </c>
    </row>
    <row r="68" spans="1:18" hidden="1" x14ac:dyDescent="0.3">
      <c r="A68" s="102"/>
      <c r="B68" s="65"/>
      <c r="C68" s="65"/>
      <c r="D68" s="65"/>
      <c r="E68" s="103"/>
      <c r="F68" s="69"/>
      <c r="G68" s="69"/>
      <c r="H68" s="71" t="s">
        <v>101</v>
      </c>
      <c r="I68" s="39" t="s">
        <v>35</v>
      </c>
      <c r="J68" s="39" t="s">
        <v>35</v>
      </c>
      <c r="K68" s="39" t="s">
        <v>35</v>
      </c>
      <c r="L68" s="39" t="s">
        <v>35</v>
      </c>
      <c r="M68" s="105">
        <f>71711177.57+12046485.27</f>
        <v>83757662.839999989</v>
      </c>
      <c r="N68" s="39" t="s">
        <v>35</v>
      </c>
      <c r="O68" s="39" t="s">
        <v>35</v>
      </c>
      <c r="P68" s="39" t="s">
        <v>35</v>
      </c>
      <c r="Q68" s="39" t="s">
        <v>35</v>
      </c>
      <c r="R68" s="39" t="s">
        <v>35</v>
      </c>
    </row>
    <row r="69" spans="1:18" hidden="1" x14ac:dyDescent="0.3">
      <c r="A69" s="102"/>
      <c r="B69" s="65"/>
      <c r="C69" s="65"/>
      <c r="D69" s="65"/>
      <c r="E69" s="103"/>
      <c r="F69" s="69"/>
      <c r="G69" s="69"/>
      <c r="H69" s="71" t="s">
        <v>102</v>
      </c>
      <c r="I69" s="39" t="s">
        <v>35</v>
      </c>
      <c r="J69" s="39" t="s">
        <v>35</v>
      </c>
      <c r="K69" s="39" t="s">
        <v>35</v>
      </c>
      <c r="L69" s="39" t="s">
        <v>35</v>
      </c>
      <c r="M69" s="105">
        <f>36328714.36+12046485.27</f>
        <v>48375199.629999995</v>
      </c>
      <c r="N69" s="39" t="s">
        <v>35</v>
      </c>
      <c r="O69" s="39" t="s">
        <v>35</v>
      </c>
      <c r="P69" s="39" t="s">
        <v>35</v>
      </c>
      <c r="Q69" s="39" t="s">
        <v>35</v>
      </c>
      <c r="R69" s="39" t="s">
        <v>35</v>
      </c>
    </row>
    <row r="70" spans="1:18" hidden="1" x14ac:dyDescent="0.3">
      <c r="A70" s="102"/>
      <c r="B70" s="65"/>
      <c r="C70" s="65"/>
      <c r="D70" s="65"/>
      <c r="E70" s="103"/>
      <c r="F70" s="69"/>
      <c r="G70" s="69"/>
      <c r="H70" s="71" t="s">
        <v>103</v>
      </c>
      <c r="I70" s="39" t="s">
        <v>35</v>
      </c>
      <c r="J70" s="39" t="s">
        <v>35</v>
      </c>
      <c r="K70" s="39" t="s">
        <v>35</v>
      </c>
      <c r="L70" s="39" t="s">
        <v>35</v>
      </c>
      <c r="M70" s="105">
        <f>40735597.74+12046485.27</f>
        <v>52782083.010000005</v>
      </c>
      <c r="N70" s="39" t="s">
        <v>35</v>
      </c>
      <c r="O70" s="39" t="s">
        <v>35</v>
      </c>
      <c r="P70" s="39" t="s">
        <v>35</v>
      </c>
      <c r="Q70" s="39" t="s">
        <v>35</v>
      </c>
      <c r="R70" s="39" t="s">
        <v>35</v>
      </c>
    </row>
    <row r="71" spans="1:18" ht="24" hidden="1" customHeight="1" x14ac:dyDescent="0.3">
      <c r="A71" s="102"/>
      <c r="B71" s="65"/>
      <c r="C71" s="65"/>
      <c r="D71" s="65"/>
      <c r="E71" s="103"/>
      <c r="F71" s="69"/>
      <c r="G71" s="69"/>
      <c r="H71" s="71" t="s">
        <v>104</v>
      </c>
      <c r="I71" s="39" t="s">
        <v>35</v>
      </c>
      <c r="J71" s="39" t="s">
        <v>35</v>
      </c>
      <c r="K71" s="39" t="s">
        <v>35</v>
      </c>
      <c r="L71" s="39" t="s">
        <v>35</v>
      </c>
      <c r="M71" s="105">
        <f>111128505.42+12046485.27</f>
        <v>123174990.69</v>
      </c>
      <c r="N71" s="39" t="s">
        <v>35</v>
      </c>
      <c r="O71" s="39" t="s">
        <v>35</v>
      </c>
      <c r="P71" s="39" t="s">
        <v>35</v>
      </c>
      <c r="Q71" s="39" t="s">
        <v>35</v>
      </c>
      <c r="R71" s="39" t="s">
        <v>35</v>
      </c>
    </row>
    <row r="72" spans="1:18" ht="67.5" customHeight="1" x14ac:dyDescent="0.3">
      <c r="A72" s="102"/>
      <c r="B72" s="65"/>
      <c r="C72" s="65"/>
      <c r="D72" s="65"/>
      <c r="E72" s="103"/>
      <c r="F72" s="69" t="s">
        <v>105</v>
      </c>
      <c r="G72" s="69"/>
      <c r="H72" s="70" t="s">
        <v>87</v>
      </c>
      <c r="I72" s="51">
        <f>SUM(J72:L72)</f>
        <v>23158721.689999998</v>
      </c>
      <c r="J72" s="51">
        <v>463174.49</v>
      </c>
      <c r="K72" s="51">
        <v>22695547.199999999</v>
      </c>
      <c r="L72" s="51">
        <v>0</v>
      </c>
      <c r="M72" s="107">
        <v>23158725.509999998</v>
      </c>
      <c r="N72" s="52">
        <f t="shared" ref="N72" si="23">IF(I72=0,0,M72/I72)</f>
        <v>1.0000001649486552</v>
      </c>
      <c r="O72" s="51">
        <f>I72-M72</f>
        <v>-3.8200000002980232</v>
      </c>
      <c r="P72" s="51">
        <v>0</v>
      </c>
      <c r="Q72" s="51">
        <f>I72-P72</f>
        <v>23158721.689999998</v>
      </c>
      <c r="R72" s="53">
        <f>IF(I72=0,0,P72/I72)</f>
        <v>0</v>
      </c>
    </row>
    <row r="73" spans="1:18" ht="34.5" hidden="1" customHeight="1" x14ac:dyDescent="0.3">
      <c r="A73" s="102"/>
      <c r="B73" s="65"/>
      <c r="C73" s="65"/>
      <c r="D73" s="65"/>
      <c r="E73" s="103"/>
      <c r="F73" s="69"/>
      <c r="G73" s="69"/>
      <c r="H73" s="80" t="s">
        <v>98</v>
      </c>
      <c r="I73" s="39" t="s">
        <v>35</v>
      </c>
      <c r="J73" s="39" t="s">
        <v>35</v>
      </c>
      <c r="K73" s="39" t="s">
        <v>35</v>
      </c>
      <c r="L73" s="39" t="s">
        <v>35</v>
      </c>
      <c r="M73" s="105">
        <v>3448462.88</v>
      </c>
      <c r="N73" s="39" t="s">
        <v>35</v>
      </c>
      <c r="O73" s="39" t="s">
        <v>35</v>
      </c>
      <c r="P73" s="39" t="s">
        <v>35</v>
      </c>
      <c r="Q73" s="39" t="s">
        <v>35</v>
      </c>
      <c r="R73" s="39" t="s">
        <v>35</v>
      </c>
    </row>
    <row r="74" spans="1:18" hidden="1" x14ac:dyDescent="0.3">
      <c r="A74" s="102"/>
      <c r="B74" s="65"/>
      <c r="C74" s="65"/>
      <c r="D74" s="65"/>
      <c r="E74" s="103"/>
      <c r="F74" s="69"/>
      <c r="G74" s="69"/>
      <c r="H74" s="80" t="s">
        <v>99</v>
      </c>
      <c r="I74" s="39" t="s">
        <v>35</v>
      </c>
      <c r="J74" s="39" t="s">
        <v>35</v>
      </c>
      <c r="K74" s="39" t="s">
        <v>35</v>
      </c>
      <c r="L74" s="39" t="s">
        <v>35</v>
      </c>
      <c r="M74" s="105">
        <v>2693877.56</v>
      </c>
      <c r="N74" s="39" t="s">
        <v>35</v>
      </c>
      <c r="O74" s="39" t="s">
        <v>35</v>
      </c>
      <c r="P74" s="39" t="s">
        <v>35</v>
      </c>
      <c r="Q74" s="39" t="s">
        <v>35</v>
      </c>
      <c r="R74" s="39" t="s">
        <v>35</v>
      </c>
    </row>
    <row r="75" spans="1:18" hidden="1" x14ac:dyDescent="0.3">
      <c r="A75" s="102"/>
      <c r="B75" s="65"/>
      <c r="C75" s="65"/>
      <c r="D75" s="65"/>
      <c r="E75" s="103"/>
      <c r="F75" s="69"/>
      <c r="G75" s="69"/>
      <c r="H75" s="80" t="s">
        <v>106</v>
      </c>
      <c r="I75" s="39" t="s">
        <v>35</v>
      </c>
      <c r="J75" s="39" t="s">
        <v>35</v>
      </c>
      <c r="K75" s="39" t="s">
        <v>35</v>
      </c>
      <c r="L75" s="39" t="s">
        <v>35</v>
      </c>
      <c r="M75" s="105">
        <v>5004559.8</v>
      </c>
      <c r="N75" s="39" t="s">
        <v>35</v>
      </c>
      <c r="O75" s="39" t="s">
        <v>35</v>
      </c>
      <c r="P75" s="39" t="s">
        <v>35</v>
      </c>
      <c r="Q75" s="39" t="s">
        <v>35</v>
      </c>
      <c r="R75" s="39" t="s">
        <v>35</v>
      </c>
    </row>
    <row r="76" spans="1:18" hidden="1" x14ac:dyDescent="0.3">
      <c r="A76" s="102"/>
      <c r="B76" s="65"/>
      <c r="C76" s="65"/>
      <c r="D76" s="65"/>
      <c r="E76" s="103"/>
      <c r="F76" s="69"/>
      <c r="G76" s="69"/>
      <c r="H76" s="80" t="s">
        <v>107</v>
      </c>
      <c r="I76" s="39" t="s">
        <v>35</v>
      </c>
      <c r="J76" s="39" t="s">
        <v>35</v>
      </c>
      <c r="K76" s="39" t="s">
        <v>35</v>
      </c>
      <c r="L76" s="39" t="s">
        <v>35</v>
      </c>
      <c r="M76" s="105">
        <v>2954322.63</v>
      </c>
      <c r="N76" s="39" t="s">
        <v>35</v>
      </c>
      <c r="O76" s="39" t="s">
        <v>35</v>
      </c>
      <c r="P76" s="39" t="s">
        <v>35</v>
      </c>
      <c r="Q76" s="39" t="s">
        <v>35</v>
      </c>
      <c r="R76" s="39" t="s">
        <v>35</v>
      </c>
    </row>
    <row r="77" spans="1:18" hidden="1" x14ac:dyDescent="0.3">
      <c r="A77" s="102"/>
      <c r="B77" s="65"/>
      <c r="C77" s="65"/>
      <c r="D77" s="65"/>
      <c r="E77" s="103"/>
      <c r="F77" s="69"/>
      <c r="G77" s="69"/>
      <c r="H77" s="80" t="s">
        <v>108</v>
      </c>
      <c r="I77" s="39" t="s">
        <v>35</v>
      </c>
      <c r="J77" s="39" t="s">
        <v>35</v>
      </c>
      <c r="K77" s="39" t="s">
        <v>35</v>
      </c>
      <c r="L77" s="39" t="s">
        <v>35</v>
      </c>
      <c r="M77" s="105">
        <v>3231353.73</v>
      </c>
      <c r="N77" s="39" t="s">
        <v>35</v>
      </c>
      <c r="O77" s="39" t="s">
        <v>35</v>
      </c>
      <c r="P77" s="39" t="s">
        <v>35</v>
      </c>
      <c r="Q77" s="39" t="s">
        <v>35</v>
      </c>
      <c r="R77" s="39" t="s">
        <v>35</v>
      </c>
    </row>
    <row r="78" spans="1:18" hidden="1" x14ac:dyDescent="0.3">
      <c r="A78" s="102"/>
      <c r="B78" s="65"/>
      <c r="C78" s="65"/>
      <c r="D78" s="65"/>
      <c r="E78" s="103"/>
      <c r="F78" s="69"/>
      <c r="G78" s="69"/>
      <c r="H78" s="80" t="s">
        <v>109</v>
      </c>
      <c r="I78" s="39" t="s">
        <v>35</v>
      </c>
      <c r="J78" s="39" t="s">
        <v>35</v>
      </c>
      <c r="K78" s="39" t="s">
        <v>35</v>
      </c>
      <c r="L78" s="39" t="s">
        <v>35</v>
      </c>
      <c r="M78" s="105">
        <v>1414739.22</v>
      </c>
      <c r="N78" s="39" t="s">
        <v>35</v>
      </c>
      <c r="O78" s="39" t="s">
        <v>35</v>
      </c>
      <c r="P78" s="39" t="s">
        <v>35</v>
      </c>
      <c r="Q78" s="39" t="s">
        <v>35</v>
      </c>
      <c r="R78" s="39" t="s">
        <v>35</v>
      </c>
    </row>
    <row r="79" spans="1:18" hidden="1" x14ac:dyDescent="0.3">
      <c r="A79" s="102"/>
      <c r="B79" s="65"/>
      <c r="C79" s="65"/>
      <c r="D79" s="65"/>
      <c r="E79" s="103"/>
      <c r="F79" s="69"/>
      <c r="G79" s="69"/>
      <c r="H79" s="80" t="s">
        <v>104</v>
      </c>
      <c r="I79" s="39" t="s">
        <v>35</v>
      </c>
      <c r="J79" s="39" t="s">
        <v>35</v>
      </c>
      <c r="K79" s="39" t="s">
        <v>35</v>
      </c>
      <c r="L79" s="39" t="s">
        <v>35</v>
      </c>
      <c r="M79" s="105">
        <v>4411409.6900000004</v>
      </c>
      <c r="N79" s="39" t="s">
        <v>35</v>
      </c>
      <c r="O79" s="39" t="s">
        <v>35</v>
      </c>
      <c r="P79" s="39" t="s">
        <v>35</v>
      </c>
      <c r="Q79" s="39" t="s">
        <v>35</v>
      </c>
      <c r="R79" s="39" t="s">
        <v>35</v>
      </c>
    </row>
    <row r="80" spans="1:18" ht="22.5" customHeight="1" x14ac:dyDescent="0.3">
      <c r="A80" s="102"/>
      <c r="B80" s="84" t="s">
        <v>51</v>
      </c>
      <c r="C80" s="84"/>
      <c r="D80" s="84"/>
      <c r="E80" s="84"/>
      <c r="F80" s="84"/>
      <c r="G80" s="84"/>
      <c r="H80" s="84"/>
      <c r="I80" s="85">
        <f t="shared" ref="I80:Q80" si="24">I64+I72</f>
        <v>536242763.73999995</v>
      </c>
      <c r="J80" s="85">
        <f t="shared" si="24"/>
        <v>10724855.370000001</v>
      </c>
      <c r="K80" s="85">
        <f t="shared" si="24"/>
        <v>163485808.36999997</v>
      </c>
      <c r="L80" s="85">
        <f t="shared" si="24"/>
        <v>362032100</v>
      </c>
      <c r="M80" s="85">
        <f t="shared" si="24"/>
        <v>534944098.21999997</v>
      </c>
      <c r="N80" s="109">
        <f>IF(I80=0,0,M80/I80)</f>
        <v>0.99757821343649933</v>
      </c>
      <c r="O80" s="85">
        <f t="shared" si="24"/>
        <v>1298665.5199999735</v>
      </c>
      <c r="P80" s="85">
        <f t="shared" si="24"/>
        <v>134048202.27</v>
      </c>
      <c r="Q80" s="85">
        <f t="shared" si="24"/>
        <v>402194561.46999997</v>
      </c>
      <c r="R80" s="87">
        <f t="shared" ref="R80:R88" si="25">IF(I80=0,0,P80/I80)</f>
        <v>0.24997671079995021</v>
      </c>
    </row>
    <row r="81" spans="1:18" ht="75" x14ac:dyDescent="0.3">
      <c r="A81" s="102">
        <v>7</v>
      </c>
      <c r="B81" s="65" t="s">
        <v>110</v>
      </c>
      <c r="C81" s="65" t="s">
        <v>82</v>
      </c>
      <c r="D81" s="65" t="s">
        <v>83</v>
      </c>
      <c r="E81" s="110" t="s">
        <v>111</v>
      </c>
      <c r="F81" s="83" t="s">
        <v>112</v>
      </c>
      <c r="G81" s="104" t="s">
        <v>97</v>
      </c>
      <c r="H81" s="70" t="s">
        <v>87</v>
      </c>
      <c r="I81" s="51">
        <f>SUM(J81:L81)</f>
        <v>14445155</v>
      </c>
      <c r="J81" s="51">
        <v>0</v>
      </c>
      <c r="K81" s="51">
        <v>722258.08</v>
      </c>
      <c r="L81" s="51">
        <v>13722896.92</v>
      </c>
      <c r="M81" s="51">
        <f>I81</f>
        <v>14445155</v>
      </c>
      <c r="N81" s="51">
        <f t="shared" ref="N81:N84" si="26">IF(I81=0,0,M81/I81)</f>
        <v>1</v>
      </c>
      <c r="O81" s="51">
        <f t="shared" ref="O81:O84" si="27">I81-M81</f>
        <v>0</v>
      </c>
      <c r="P81" s="51">
        <v>3663000</v>
      </c>
      <c r="Q81" s="51">
        <f>I81-P81</f>
        <v>10782155</v>
      </c>
      <c r="R81" s="53">
        <f t="shared" si="25"/>
        <v>0.25357983351511287</v>
      </c>
    </row>
    <row r="82" spans="1:18" ht="93.75" x14ac:dyDescent="0.3">
      <c r="A82" s="111"/>
      <c r="B82" s="112"/>
      <c r="C82" s="112"/>
      <c r="D82" s="112"/>
      <c r="E82" s="113" t="s">
        <v>113</v>
      </c>
      <c r="F82" s="83" t="s">
        <v>114</v>
      </c>
      <c r="G82" s="104"/>
      <c r="H82" s="70" t="s">
        <v>87</v>
      </c>
      <c r="I82" s="51">
        <f t="shared" ref="I82" si="28">SUM(J82:L82)</f>
        <v>4915100</v>
      </c>
      <c r="J82" s="51">
        <v>0</v>
      </c>
      <c r="K82" s="51">
        <v>0</v>
      </c>
      <c r="L82" s="51">
        <v>4915100</v>
      </c>
      <c r="M82" s="51">
        <f>I82</f>
        <v>4915100</v>
      </c>
      <c r="N82" s="51">
        <f t="shared" si="26"/>
        <v>1</v>
      </c>
      <c r="O82" s="51">
        <f t="shared" si="27"/>
        <v>0</v>
      </c>
      <c r="P82" s="51">
        <v>1232100</v>
      </c>
      <c r="Q82" s="51">
        <f t="shared" ref="Q82:Q84" si="29">I82-P82</f>
        <v>3683000</v>
      </c>
      <c r="R82" s="53">
        <f t="shared" si="25"/>
        <v>0.25067648674492887</v>
      </c>
    </row>
    <row r="83" spans="1:18" ht="53.25" customHeight="1" x14ac:dyDescent="0.3">
      <c r="A83" s="111"/>
      <c r="B83" s="112"/>
      <c r="C83" s="112"/>
      <c r="D83" s="112"/>
      <c r="E83" s="106" t="s">
        <v>115</v>
      </c>
      <c r="F83" s="69" t="s">
        <v>116</v>
      </c>
      <c r="G83" s="104"/>
      <c r="H83" s="70" t="s">
        <v>117</v>
      </c>
      <c r="I83" s="51">
        <v>1200000</v>
      </c>
      <c r="J83" s="51">
        <v>0</v>
      </c>
      <c r="K83" s="51">
        <v>0</v>
      </c>
      <c r="L83" s="51">
        <v>1200000</v>
      </c>
      <c r="M83" s="51">
        <f>I83</f>
        <v>1200000</v>
      </c>
      <c r="N83" s="51">
        <f>N82</f>
        <v>1</v>
      </c>
      <c r="O83" s="51">
        <f t="shared" si="27"/>
        <v>0</v>
      </c>
      <c r="P83" s="51">
        <v>200000</v>
      </c>
      <c r="Q83" s="51">
        <f>I83-P83</f>
        <v>1000000</v>
      </c>
      <c r="R83" s="53">
        <f t="shared" si="25"/>
        <v>0.16666666666666666</v>
      </c>
    </row>
    <row r="84" spans="1:18" ht="38.25" customHeight="1" x14ac:dyDescent="0.3">
      <c r="A84" s="111"/>
      <c r="B84" s="112"/>
      <c r="C84" s="112"/>
      <c r="D84" s="112"/>
      <c r="E84" s="114"/>
      <c r="F84" s="69"/>
      <c r="G84" s="104"/>
      <c r="H84" s="70" t="s">
        <v>87</v>
      </c>
      <c r="I84" s="51">
        <v>187970200</v>
      </c>
      <c r="J84" s="51">
        <v>0</v>
      </c>
      <c r="K84" s="51">
        <v>0</v>
      </c>
      <c r="L84" s="51">
        <v>187970200</v>
      </c>
      <c r="M84" s="51">
        <f>I84</f>
        <v>187970200</v>
      </c>
      <c r="N84" s="51">
        <f t="shared" si="26"/>
        <v>1</v>
      </c>
      <c r="O84" s="51">
        <f t="shared" si="27"/>
        <v>0</v>
      </c>
      <c r="P84" s="51">
        <v>46500000</v>
      </c>
      <c r="Q84" s="51">
        <f t="shared" si="29"/>
        <v>141470200</v>
      </c>
      <c r="R84" s="53">
        <f t="shared" si="25"/>
        <v>0.2473796378362102</v>
      </c>
    </row>
    <row r="85" spans="1:18" x14ac:dyDescent="0.3">
      <c r="A85" s="111"/>
      <c r="B85" s="84" t="s">
        <v>51</v>
      </c>
      <c r="C85" s="84"/>
      <c r="D85" s="84"/>
      <c r="E85" s="84"/>
      <c r="F85" s="84"/>
      <c r="G85" s="84"/>
      <c r="H85" s="84"/>
      <c r="I85" s="85">
        <f>I81+I82+I83+I84</f>
        <v>208530455</v>
      </c>
      <c r="J85" s="85">
        <f t="shared" ref="J85:L85" si="30">J81+J82+J83+J84</f>
        <v>0</v>
      </c>
      <c r="K85" s="85">
        <f t="shared" si="30"/>
        <v>722258.08</v>
      </c>
      <c r="L85" s="85">
        <f t="shared" si="30"/>
        <v>207808196.92000002</v>
      </c>
      <c r="M85" s="85">
        <f>M81+M82+M83+M84</f>
        <v>208530455</v>
      </c>
      <c r="N85" s="87">
        <f>IF(I85=0,0,M85/I85)</f>
        <v>1</v>
      </c>
      <c r="O85" s="85">
        <f>O81+O82+O83+O84</f>
        <v>0</v>
      </c>
      <c r="P85" s="85">
        <f>P81+P82+P83+P84</f>
        <v>51595100</v>
      </c>
      <c r="Q85" s="85">
        <f>Q81+Q82+Q83+Q84</f>
        <v>156935355</v>
      </c>
      <c r="R85" s="87">
        <f t="shared" si="25"/>
        <v>0.247422372909511</v>
      </c>
    </row>
    <row r="86" spans="1:18" x14ac:dyDescent="0.3">
      <c r="A86" s="115" t="s">
        <v>118</v>
      </c>
      <c r="B86" s="115"/>
      <c r="C86" s="115"/>
      <c r="D86" s="115"/>
      <c r="E86" s="115"/>
      <c r="F86" s="115"/>
      <c r="G86" s="115"/>
      <c r="H86" s="115"/>
      <c r="I86" s="99">
        <f>I60+I63+I80+I85</f>
        <v>775655532.20999992</v>
      </c>
      <c r="J86" s="99">
        <f t="shared" ref="J86:M86" si="31">J60+J63+J80+J85</f>
        <v>13678316.32</v>
      </c>
      <c r="K86" s="99">
        <f t="shared" si="31"/>
        <v>165604509.31999999</v>
      </c>
      <c r="L86" s="99">
        <f t="shared" si="31"/>
        <v>596372706.56999993</v>
      </c>
      <c r="M86" s="99">
        <f t="shared" si="31"/>
        <v>743474553.22000003</v>
      </c>
      <c r="N86" s="101">
        <f>IF(I86=0,0,M86/I86)</f>
        <v>0.9585112493192568</v>
      </c>
      <c r="O86" s="99">
        <f t="shared" ref="O86:Q86" si="32">O60+O63+O80+O85</f>
        <v>32180978.989999976</v>
      </c>
      <c r="P86" s="99">
        <f t="shared" si="32"/>
        <v>216525615.74000001</v>
      </c>
      <c r="Q86" s="99">
        <f t="shared" si="32"/>
        <v>559129916.47000003</v>
      </c>
      <c r="R86" s="101">
        <f t="shared" si="25"/>
        <v>0.27915177130636148</v>
      </c>
    </row>
    <row r="87" spans="1:18" ht="58.5" customHeight="1" x14ac:dyDescent="0.3">
      <c r="A87" s="102">
        <v>8</v>
      </c>
      <c r="B87" s="65" t="s">
        <v>119</v>
      </c>
      <c r="C87" s="69" t="s">
        <v>120</v>
      </c>
      <c r="D87" s="65" t="s">
        <v>121</v>
      </c>
      <c r="E87" s="103" t="s">
        <v>122</v>
      </c>
      <c r="F87" s="69" t="s">
        <v>123</v>
      </c>
      <c r="G87" s="69" t="s">
        <v>124</v>
      </c>
      <c r="H87" s="70" t="s">
        <v>125</v>
      </c>
      <c r="I87" s="51">
        <f>J87+K87+L87</f>
        <v>8400000</v>
      </c>
      <c r="J87" s="51">
        <v>400000</v>
      </c>
      <c r="K87" s="51">
        <v>400000</v>
      </c>
      <c r="L87" s="51">
        <v>7600000</v>
      </c>
      <c r="M87" s="51">
        <f>M88</f>
        <v>5650190</v>
      </c>
      <c r="N87" s="52">
        <f>IF(I87=0,0,M87/I87)</f>
        <v>0.67264166666666669</v>
      </c>
      <c r="O87" s="51">
        <f>I87-M87</f>
        <v>2749810</v>
      </c>
      <c r="P87" s="51">
        <f>P88</f>
        <v>577500</v>
      </c>
      <c r="Q87" s="51">
        <f>I87-P87</f>
        <v>7822500</v>
      </c>
      <c r="R87" s="53">
        <f t="shared" si="25"/>
        <v>6.8750000000000006E-2</v>
      </c>
    </row>
    <row r="88" spans="1:18" s="76" customFormat="1" ht="37.5" hidden="1" customHeight="1" x14ac:dyDescent="0.3">
      <c r="A88" s="102"/>
      <c r="B88" s="65"/>
      <c r="C88" s="69"/>
      <c r="D88" s="65"/>
      <c r="E88" s="103"/>
      <c r="F88" s="69"/>
      <c r="G88" s="69"/>
      <c r="H88" s="116" t="s">
        <v>126</v>
      </c>
      <c r="I88" s="51">
        <v>8400000</v>
      </c>
      <c r="J88" s="51">
        <v>400000</v>
      </c>
      <c r="K88" s="51">
        <v>400000</v>
      </c>
      <c r="L88" s="51">
        <v>7600000</v>
      </c>
      <c r="M88" s="51">
        <f>SUM(M89:M104)</f>
        <v>5650190</v>
      </c>
      <c r="N88" s="52">
        <f>IF(I88=0,0,M88/I88)</f>
        <v>0.67264166666666669</v>
      </c>
      <c r="O88" s="51">
        <f>I88-M88</f>
        <v>2749810</v>
      </c>
      <c r="P88" s="51">
        <v>577500</v>
      </c>
      <c r="Q88" s="51">
        <f>I88-P88</f>
        <v>7822500</v>
      </c>
      <c r="R88" s="53">
        <f t="shared" si="25"/>
        <v>6.8750000000000006E-2</v>
      </c>
    </row>
    <row r="89" spans="1:18" ht="56.25" hidden="1" x14ac:dyDescent="0.3">
      <c r="A89" s="102"/>
      <c r="B89" s="65"/>
      <c r="C89" s="69"/>
      <c r="D89" s="65"/>
      <c r="E89" s="103"/>
      <c r="F89" s="83"/>
      <c r="G89" s="69"/>
      <c r="H89" s="117" t="s">
        <v>127</v>
      </c>
      <c r="I89" s="39" t="s">
        <v>35</v>
      </c>
      <c r="J89" s="39" t="s">
        <v>35</v>
      </c>
      <c r="K89" s="39" t="s">
        <v>35</v>
      </c>
      <c r="L89" s="39" t="s">
        <v>35</v>
      </c>
      <c r="M89" s="72">
        <v>587050.00000000012</v>
      </c>
      <c r="N89" s="39" t="s">
        <v>35</v>
      </c>
      <c r="O89" s="39" t="s">
        <v>35</v>
      </c>
      <c r="P89" s="39" t="s">
        <v>35</v>
      </c>
      <c r="Q89" s="39" t="s">
        <v>35</v>
      </c>
      <c r="R89" s="39" t="s">
        <v>35</v>
      </c>
    </row>
    <row r="90" spans="1:18" ht="93.75" hidden="1" customHeight="1" x14ac:dyDescent="0.3">
      <c r="A90" s="102"/>
      <c r="B90" s="65"/>
      <c r="C90" s="69"/>
      <c r="D90" s="65"/>
      <c r="E90" s="103"/>
      <c r="F90" s="83"/>
      <c r="G90" s="69"/>
      <c r="H90" s="117" t="s">
        <v>128</v>
      </c>
      <c r="I90" s="39" t="s">
        <v>35</v>
      </c>
      <c r="J90" s="39" t="s">
        <v>35</v>
      </c>
      <c r="K90" s="39" t="s">
        <v>35</v>
      </c>
      <c r="L90" s="39" t="s">
        <v>35</v>
      </c>
      <c r="M90" s="72">
        <v>0</v>
      </c>
      <c r="N90" s="39" t="s">
        <v>35</v>
      </c>
      <c r="O90" s="39" t="s">
        <v>35</v>
      </c>
      <c r="P90" s="39" t="s">
        <v>35</v>
      </c>
      <c r="Q90" s="39" t="s">
        <v>35</v>
      </c>
      <c r="R90" s="39" t="s">
        <v>35</v>
      </c>
    </row>
    <row r="91" spans="1:18" ht="168.75" hidden="1" x14ac:dyDescent="0.3">
      <c r="A91" s="102"/>
      <c r="B91" s="65"/>
      <c r="C91" s="69"/>
      <c r="D91" s="65"/>
      <c r="E91" s="103"/>
      <c r="F91" s="83"/>
      <c r="G91" s="69"/>
      <c r="H91" s="117" t="s">
        <v>129</v>
      </c>
      <c r="I91" s="39" t="s">
        <v>35</v>
      </c>
      <c r="J91" s="39" t="s">
        <v>35</v>
      </c>
      <c r="K91" s="39" t="s">
        <v>35</v>
      </c>
      <c r="L91" s="39" t="s">
        <v>35</v>
      </c>
      <c r="M91" s="72">
        <v>0</v>
      </c>
      <c r="N91" s="39" t="s">
        <v>35</v>
      </c>
      <c r="O91" s="39" t="s">
        <v>35</v>
      </c>
      <c r="P91" s="39" t="s">
        <v>35</v>
      </c>
      <c r="Q91" s="39" t="s">
        <v>35</v>
      </c>
      <c r="R91" s="39" t="s">
        <v>35</v>
      </c>
    </row>
    <row r="92" spans="1:18" ht="93.75" hidden="1" customHeight="1" x14ac:dyDescent="0.3">
      <c r="A92" s="102"/>
      <c r="B92" s="65"/>
      <c r="C92" s="69"/>
      <c r="D92" s="65"/>
      <c r="E92" s="103"/>
      <c r="F92" s="83"/>
      <c r="G92" s="69"/>
      <c r="H92" s="117" t="s">
        <v>130</v>
      </c>
      <c r="I92" s="39" t="s">
        <v>35</v>
      </c>
      <c r="J92" s="39" t="s">
        <v>35</v>
      </c>
      <c r="K92" s="39" t="s">
        <v>35</v>
      </c>
      <c r="L92" s="39" t="s">
        <v>35</v>
      </c>
      <c r="M92" s="72">
        <v>1156060</v>
      </c>
      <c r="N92" s="39" t="s">
        <v>35</v>
      </c>
      <c r="O92" s="39" t="s">
        <v>35</v>
      </c>
      <c r="P92" s="39" t="s">
        <v>35</v>
      </c>
      <c r="Q92" s="39" t="s">
        <v>35</v>
      </c>
      <c r="R92" s="39" t="s">
        <v>35</v>
      </c>
    </row>
    <row r="93" spans="1:18" ht="112.5" hidden="1" x14ac:dyDescent="0.3">
      <c r="A93" s="102"/>
      <c r="B93" s="65"/>
      <c r="C93" s="69"/>
      <c r="D93" s="65"/>
      <c r="E93" s="103"/>
      <c r="F93" s="83"/>
      <c r="G93" s="69"/>
      <c r="H93" s="117" t="s">
        <v>131</v>
      </c>
      <c r="I93" s="39" t="s">
        <v>35</v>
      </c>
      <c r="J93" s="39" t="s">
        <v>35</v>
      </c>
      <c r="K93" s="39" t="s">
        <v>35</v>
      </c>
      <c r="L93" s="39" t="s">
        <v>35</v>
      </c>
      <c r="M93" s="72">
        <v>26000</v>
      </c>
      <c r="N93" s="39" t="s">
        <v>35</v>
      </c>
      <c r="O93" s="39" t="s">
        <v>35</v>
      </c>
      <c r="P93" s="39" t="s">
        <v>35</v>
      </c>
      <c r="Q93" s="39" t="s">
        <v>35</v>
      </c>
      <c r="R93" s="39" t="s">
        <v>35</v>
      </c>
    </row>
    <row r="94" spans="1:18" ht="56.25" hidden="1" customHeight="1" x14ac:dyDescent="0.3">
      <c r="A94" s="102"/>
      <c r="B94" s="65"/>
      <c r="C94" s="69"/>
      <c r="D94" s="65"/>
      <c r="E94" s="103"/>
      <c r="F94" s="83"/>
      <c r="G94" s="69"/>
      <c r="H94" s="117" t="s">
        <v>132</v>
      </c>
      <c r="I94" s="39" t="s">
        <v>35</v>
      </c>
      <c r="J94" s="39" t="s">
        <v>35</v>
      </c>
      <c r="K94" s="39" t="s">
        <v>35</v>
      </c>
      <c r="L94" s="39" t="s">
        <v>35</v>
      </c>
      <c r="M94" s="72">
        <v>600000</v>
      </c>
      <c r="N94" s="39" t="s">
        <v>35</v>
      </c>
      <c r="O94" s="39" t="s">
        <v>35</v>
      </c>
      <c r="P94" s="39" t="s">
        <v>35</v>
      </c>
      <c r="Q94" s="39" t="s">
        <v>35</v>
      </c>
      <c r="R94" s="39" t="s">
        <v>35</v>
      </c>
    </row>
    <row r="95" spans="1:18" ht="93.75" hidden="1" x14ac:dyDescent="0.3">
      <c r="A95" s="102"/>
      <c r="B95" s="65"/>
      <c r="C95" s="69"/>
      <c r="D95" s="65"/>
      <c r="E95" s="103"/>
      <c r="F95" s="83"/>
      <c r="G95" s="69"/>
      <c r="H95" s="117" t="s">
        <v>133</v>
      </c>
      <c r="I95" s="39" t="s">
        <v>35</v>
      </c>
      <c r="J95" s="39" t="s">
        <v>35</v>
      </c>
      <c r="K95" s="39" t="s">
        <v>35</v>
      </c>
      <c r="L95" s="39" t="s">
        <v>35</v>
      </c>
      <c r="M95" s="72">
        <v>598810.00000000012</v>
      </c>
      <c r="N95" s="39" t="s">
        <v>35</v>
      </c>
      <c r="O95" s="39" t="s">
        <v>35</v>
      </c>
      <c r="P95" s="39" t="s">
        <v>35</v>
      </c>
      <c r="Q95" s="39" t="s">
        <v>35</v>
      </c>
      <c r="R95" s="39" t="s">
        <v>35</v>
      </c>
    </row>
    <row r="96" spans="1:18" ht="56.25" hidden="1" x14ac:dyDescent="0.3">
      <c r="A96" s="102"/>
      <c r="B96" s="65"/>
      <c r="C96" s="69"/>
      <c r="D96" s="65"/>
      <c r="E96" s="103"/>
      <c r="F96" s="83"/>
      <c r="G96" s="69"/>
      <c r="H96" s="117" t="s">
        <v>134</v>
      </c>
      <c r="I96" s="39" t="s">
        <v>35</v>
      </c>
      <c r="J96" s="39" t="s">
        <v>35</v>
      </c>
      <c r="K96" s="39" t="s">
        <v>35</v>
      </c>
      <c r="L96" s="39" t="s">
        <v>35</v>
      </c>
      <c r="M96" s="72">
        <v>316510</v>
      </c>
      <c r="N96" s="39" t="s">
        <v>35</v>
      </c>
      <c r="O96" s="39" t="s">
        <v>35</v>
      </c>
      <c r="P96" s="39" t="s">
        <v>35</v>
      </c>
      <c r="Q96" s="39" t="s">
        <v>35</v>
      </c>
      <c r="R96" s="39" t="s">
        <v>35</v>
      </c>
    </row>
    <row r="97" spans="1:18" ht="112.5" hidden="1" x14ac:dyDescent="0.3">
      <c r="A97" s="102"/>
      <c r="B97" s="65"/>
      <c r="C97" s="69"/>
      <c r="D97" s="65"/>
      <c r="E97" s="103"/>
      <c r="F97" s="83"/>
      <c r="G97" s="69"/>
      <c r="H97" s="117" t="s">
        <v>135</v>
      </c>
      <c r="I97" s="39" t="s">
        <v>35</v>
      </c>
      <c r="J97" s="39" t="s">
        <v>35</v>
      </c>
      <c r="K97" s="39" t="s">
        <v>35</v>
      </c>
      <c r="L97" s="39" t="s">
        <v>35</v>
      </c>
      <c r="M97" s="72">
        <v>526270</v>
      </c>
      <c r="N97" s="39" t="s">
        <v>35</v>
      </c>
      <c r="O97" s="39" t="s">
        <v>35</v>
      </c>
      <c r="P97" s="39" t="s">
        <v>35</v>
      </c>
      <c r="Q97" s="39" t="s">
        <v>35</v>
      </c>
      <c r="R97" s="39" t="s">
        <v>35</v>
      </c>
    </row>
    <row r="98" spans="1:18" ht="112.5" hidden="1" x14ac:dyDescent="0.3">
      <c r="A98" s="102"/>
      <c r="B98" s="65"/>
      <c r="C98" s="69"/>
      <c r="D98" s="65"/>
      <c r="E98" s="103"/>
      <c r="F98" s="83"/>
      <c r="G98" s="69"/>
      <c r="H98" s="117" t="s">
        <v>136</v>
      </c>
      <c r="I98" s="39" t="s">
        <v>35</v>
      </c>
      <c r="J98" s="39" t="s">
        <v>35</v>
      </c>
      <c r="K98" s="39" t="s">
        <v>35</v>
      </c>
      <c r="L98" s="39" t="s">
        <v>35</v>
      </c>
      <c r="M98" s="72">
        <v>47500</v>
      </c>
      <c r="N98" s="39" t="s">
        <v>35</v>
      </c>
      <c r="O98" s="39" t="s">
        <v>35</v>
      </c>
      <c r="P98" s="39" t="s">
        <v>35</v>
      </c>
      <c r="Q98" s="39" t="s">
        <v>35</v>
      </c>
      <c r="R98" s="39" t="s">
        <v>35</v>
      </c>
    </row>
    <row r="99" spans="1:18" ht="56.25" hidden="1" customHeight="1" x14ac:dyDescent="0.3">
      <c r="A99" s="102"/>
      <c r="B99" s="65"/>
      <c r="C99" s="69"/>
      <c r="D99" s="65"/>
      <c r="E99" s="103"/>
      <c r="F99" s="83"/>
      <c r="G99" s="69"/>
      <c r="H99" s="117" t="s">
        <v>137</v>
      </c>
      <c r="I99" s="39" t="s">
        <v>35</v>
      </c>
      <c r="J99" s="39" t="s">
        <v>35</v>
      </c>
      <c r="K99" s="39" t="s">
        <v>35</v>
      </c>
      <c r="L99" s="39" t="s">
        <v>35</v>
      </c>
      <c r="M99" s="72">
        <v>486000</v>
      </c>
      <c r="N99" s="39" t="s">
        <v>35</v>
      </c>
      <c r="O99" s="39" t="s">
        <v>35</v>
      </c>
      <c r="P99" s="39" t="s">
        <v>35</v>
      </c>
      <c r="Q99" s="39" t="s">
        <v>35</v>
      </c>
      <c r="R99" s="39" t="s">
        <v>35</v>
      </c>
    </row>
    <row r="100" spans="1:18" ht="56.25" hidden="1" x14ac:dyDescent="0.3">
      <c r="A100" s="102"/>
      <c r="B100" s="65"/>
      <c r="C100" s="69"/>
      <c r="D100" s="65"/>
      <c r="E100" s="103"/>
      <c r="F100" s="83"/>
      <c r="G100" s="69"/>
      <c r="H100" s="117" t="s">
        <v>138</v>
      </c>
      <c r="I100" s="39" t="s">
        <v>35</v>
      </c>
      <c r="J100" s="39" t="s">
        <v>35</v>
      </c>
      <c r="K100" s="39" t="s">
        <v>35</v>
      </c>
      <c r="L100" s="39" t="s">
        <v>35</v>
      </c>
      <c r="M100" s="72">
        <v>585000</v>
      </c>
      <c r="N100" s="39" t="s">
        <v>35</v>
      </c>
      <c r="O100" s="39" t="s">
        <v>35</v>
      </c>
      <c r="P100" s="39" t="s">
        <v>35</v>
      </c>
      <c r="Q100" s="39" t="s">
        <v>35</v>
      </c>
      <c r="R100" s="39" t="s">
        <v>35</v>
      </c>
    </row>
    <row r="101" spans="1:18" ht="59.25" hidden="1" customHeight="1" x14ac:dyDescent="0.3">
      <c r="A101" s="102"/>
      <c r="B101" s="65"/>
      <c r="C101" s="69"/>
      <c r="D101" s="65"/>
      <c r="E101" s="103"/>
      <c r="F101" s="83"/>
      <c r="G101" s="69"/>
      <c r="H101" s="117" t="s">
        <v>139</v>
      </c>
      <c r="I101" s="39" t="s">
        <v>35</v>
      </c>
      <c r="J101" s="39" t="s">
        <v>35</v>
      </c>
      <c r="K101" s="39" t="s">
        <v>35</v>
      </c>
      <c r="L101" s="39" t="s">
        <v>35</v>
      </c>
      <c r="M101" s="72">
        <v>517500</v>
      </c>
      <c r="N101" s="39" t="s">
        <v>35</v>
      </c>
      <c r="O101" s="39" t="s">
        <v>35</v>
      </c>
      <c r="P101" s="39" t="s">
        <v>35</v>
      </c>
      <c r="Q101" s="39" t="s">
        <v>35</v>
      </c>
      <c r="R101" s="39" t="s">
        <v>35</v>
      </c>
    </row>
    <row r="102" spans="1:18" ht="56.25" hidden="1" x14ac:dyDescent="0.3">
      <c r="A102" s="102"/>
      <c r="B102" s="65"/>
      <c r="C102" s="69"/>
      <c r="D102" s="65"/>
      <c r="E102" s="103"/>
      <c r="F102" s="83"/>
      <c r="G102" s="69"/>
      <c r="H102" s="117" t="s">
        <v>140</v>
      </c>
      <c r="I102" s="39" t="s">
        <v>35</v>
      </c>
      <c r="J102" s="39" t="s">
        <v>35</v>
      </c>
      <c r="K102" s="39" t="s">
        <v>35</v>
      </c>
      <c r="L102" s="39" t="s">
        <v>35</v>
      </c>
      <c r="M102" s="72">
        <v>100590</v>
      </c>
      <c r="N102" s="39" t="s">
        <v>35</v>
      </c>
      <c r="O102" s="39" t="s">
        <v>35</v>
      </c>
      <c r="P102" s="39" t="s">
        <v>35</v>
      </c>
      <c r="Q102" s="39" t="s">
        <v>35</v>
      </c>
      <c r="R102" s="39" t="s">
        <v>35</v>
      </c>
    </row>
    <row r="103" spans="1:18" ht="75" hidden="1" x14ac:dyDescent="0.3">
      <c r="A103" s="102"/>
      <c r="B103" s="65"/>
      <c r="C103" s="69"/>
      <c r="D103" s="65"/>
      <c r="E103" s="103"/>
      <c r="F103" s="83"/>
      <c r="G103" s="69"/>
      <c r="H103" s="117" t="s">
        <v>141</v>
      </c>
      <c r="I103" s="39" t="s">
        <v>35</v>
      </c>
      <c r="J103" s="39" t="s">
        <v>35</v>
      </c>
      <c r="K103" s="39" t="s">
        <v>35</v>
      </c>
      <c r="L103" s="39" t="s">
        <v>35</v>
      </c>
      <c r="M103" s="72">
        <v>0</v>
      </c>
      <c r="N103" s="39" t="s">
        <v>35</v>
      </c>
      <c r="O103" s="39" t="s">
        <v>35</v>
      </c>
      <c r="P103" s="39" t="s">
        <v>35</v>
      </c>
      <c r="Q103" s="39" t="s">
        <v>35</v>
      </c>
      <c r="R103" s="39" t="s">
        <v>35</v>
      </c>
    </row>
    <row r="104" spans="1:18" ht="100.5" hidden="1" customHeight="1" x14ac:dyDescent="0.3">
      <c r="A104" s="102"/>
      <c r="B104" s="65"/>
      <c r="C104" s="69"/>
      <c r="D104" s="65"/>
      <c r="E104" s="118"/>
      <c r="F104" s="83"/>
      <c r="G104" s="83"/>
      <c r="H104" s="117" t="s">
        <v>142</v>
      </c>
      <c r="I104" s="39" t="s">
        <v>35</v>
      </c>
      <c r="J104" s="39" t="s">
        <v>35</v>
      </c>
      <c r="K104" s="39" t="s">
        <v>35</v>
      </c>
      <c r="L104" s="39" t="s">
        <v>35</v>
      </c>
      <c r="M104" s="72">
        <v>102900</v>
      </c>
      <c r="N104" s="39" t="s">
        <v>35</v>
      </c>
      <c r="O104" s="39" t="s">
        <v>35</v>
      </c>
      <c r="P104" s="39" t="s">
        <v>35</v>
      </c>
      <c r="Q104" s="39" t="s">
        <v>35</v>
      </c>
      <c r="R104" s="39" t="s">
        <v>35</v>
      </c>
    </row>
    <row r="105" spans="1:18" ht="97.5" customHeight="1" x14ac:dyDescent="0.3">
      <c r="A105" s="102"/>
      <c r="B105" s="65"/>
      <c r="C105" s="69"/>
      <c r="D105" s="65"/>
      <c r="E105" s="103" t="s">
        <v>143</v>
      </c>
      <c r="F105" s="69" t="s">
        <v>144</v>
      </c>
      <c r="G105" s="69" t="s">
        <v>124</v>
      </c>
      <c r="H105" s="70" t="s">
        <v>125</v>
      </c>
      <c r="I105" s="51">
        <f>I106</f>
        <v>3577406.36</v>
      </c>
      <c r="J105" s="51">
        <f t="shared" ref="J105:M105" si="33">J106</f>
        <v>170352.7</v>
      </c>
      <c r="K105" s="51">
        <f t="shared" si="33"/>
        <v>170352.66</v>
      </c>
      <c r="L105" s="51">
        <f t="shared" si="33"/>
        <v>3236701</v>
      </c>
      <c r="M105" s="51">
        <f t="shared" si="33"/>
        <v>1228210</v>
      </c>
      <c r="N105" s="52">
        <f>IF(I105=0,0,M105/I105)</f>
        <v>0.34332415062850175</v>
      </c>
      <c r="O105" s="51">
        <f t="shared" ref="O105:Q105" si="34">O106</f>
        <v>2349196.36</v>
      </c>
      <c r="P105" s="51">
        <f t="shared" si="34"/>
        <v>1073221.92</v>
      </c>
      <c r="Q105" s="51">
        <f t="shared" si="34"/>
        <v>2504184.44</v>
      </c>
      <c r="R105" s="53">
        <f>IF(I105=0,0,P105/I105)</f>
        <v>0.30000000335438548</v>
      </c>
    </row>
    <row r="106" spans="1:18" s="76" customFormat="1" ht="75" hidden="1" x14ac:dyDescent="0.3">
      <c r="A106" s="102"/>
      <c r="B106" s="119"/>
      <c r="C106" s="69"/>
      <c r="D106" s="65"/>
      <c r="E106" s="103"/>
      <c r="F106" s="69"/>
      <c r="G106" s="69"/>
      <c r="H106" s="116" t="s">
        <v>145</v>
      </c>
      <c r="I106" s="51">
        <f>J106+K106+L106</f>
        <v>3577406.36</v>
      </c>
      <c r="J106" s="51">
        <v>170352.7</v>
      </c>
      <c r="K106" s="51">
        <v>170352.66</v>
      </c>
      <c r="L106" s="51">
        <v>3236701</v>
      </c>
      <c r="M106" s="51">
        <v>1228210</v>
      </c>
      <c r="N106" s="52">
        <v>0</v>
      </c>
      <c r="O106" s="51">
        <f>I106-M106</f>
        <v>2349196.36</v>
      </c>
      <c r="P106" s="51">
        <v>1073221.92</v>
      </c>
      <c r="Q106" s="51">
        <f>I106-P106</f>
        <v>2504184.44</v>
      </c>
      <c r="R106" s="53">
        <f>IF(I106=0,0,P106/I106)</f>
        <v>0.30000000335438548</v>
      </c>
    </row>
    <row r="107" spans="1:18" x14ac:dyDescent="0.3">
      <c r="A107" s="102"/>
      <c r="B107" s="84" t="s">
        <v>51</v>
      </c>
      <c r="C107" s="84"/>
      <c r="D107" s="84"/>
      <c r="E107" s="84"/>
      <c r="F107" s="84"/>
      <c r="G107" s="84"/>
      <c r="H107" s="84"/>
      <c r="I107" s="85">
        <f>I105+I87</f>
        <v>11977406.359999999</v>
      </c>
      <c r="J107" s="85">
        <f t="shared" ref="J107:Q107" si="35">J105+J87</f>
        <v>570352.69999999995</v>
      </c>
      <c r="K107" s="85">
        <f t="shared" si="35"/>
        <v>570352.66</v>
      </c>
      <c r="L107" s="85">
        <f t="shared" si="35"/>
        <v>10836701</v>
      </c>
      <c r="M107" s="85">
        <f t="shared" si="35"/>
        <v>6878400</v>
      </c>
      <c r="N107" s="120">
        <f>IF(I107=0,0,M107/I107)</f>
        <v>0.57428125866809121</v>
      </c>
      <c r="O107" s="85">
        <f t="shared" si="35"/>
        <v>5099006.3599999994</v>
      </c>
      <c r="P107" s="85">
        <f t="shared" si="35"/>
        <v>1650721.92</v>
      </c>
      <c r="Q107" s="85">
        <f t="shared" si="35"/>
        <v>10326684.439999999</v>
      </c>
      <c r="R107" s="87">
        <f>IF(I107=0,0,P107/I107)</f>
        <v>0.13781964729131893</v>
      </c>
    </row>
    <row r="108" spans="1:18" x14ac:dyDescent="0.3">
      <c r="A108" s="115" t="s">
        <v>146</v>
      </c>
      <c r="B108" s="115"/>
      <c r="C108" s="115"/>
      <c r="D108" s="115"/>
      <c r="E108" s="115"/>
      <c r="F108" s="115"/>
      <c r="G108" s="115"/>
      <c r="H108" s="115"/>
      <c r="I108" s="99">
        <f>I107</f>
        <v>11977406.359999999</v>
      </c>
      <c r="J108" s="99">
        <f t="shared" ref="J108:M108" si="36">J107</f>
        <v>570352.69999999995</v>
      </c>
      <c r="K108" s="99">
        <f t="shared" si="36"/>
        <v>570352.66</v>
      </c>
      <c r="L108" s="99">
        <f t="shared" si="36"/>
        <v>10836701</v>
      </c>
      <c r="M108" s="99">
        <f t="shared" si="36"/>
        <v>6878400</v>
      </c>
      <c r="N108" s="101">
        <f>IF(I108=0,0,M108/I108)</f>
        <v>0.57428125866809121</v>
      </c>
      <c r="O108" s="99">
        <f t="shared" ref="O108" si="37">O107</f>
        <v>5099006.3599999994</v>
      </c>
      <c r="P108" s="99">
        <f>P107</f>
        <v>1650721.92</v>
      </c>
      <c r="Q108" s="99">
        <f>Q107</f>
        <v>10326684.439999999</v>
      </c>
      <c r="R108" s="101">
        <f>IF(I108=0,0,P108/I108)</f>
        <v>0.13781964729131893</v>
      </c>
    </row>
    <row r="109" spans="1:18" s="124" customFormat="1" ht="22.5" x14ac:dyDescent="0.25">
      <c r="A109" s="121" t="s">
        <v>147</v>
      </c>
      <c r="B109" s="121"/>
      <c r="C109" s="121"/>
      <c r="D109" s="121"/>
      <c r="E109" s="121"/>
      <c r="F109" s="121"/>
      <c r="G109" s="121"/>
      <c r="H109" s="121"/>
      <c r="I109" s="122">
        <f>I108+I86+I57</f>
        <v>1704077888.1399999</v>
      </c>
      <c r="J109" s="122">
        <f>J108+J86+J57</f>
        <v>95626478.980000004</v>
      </c>
      <c r="K109" s="122">
        <f>K108+K86+K57</f>
        <v>815760897.15999997</v>
      </c>
      <c r="L109" s="122">
        <f>L108+L86+L57</f>
        <v>792690512</v>
      </c>
      <c r="M109" s="122">
        <f>M108+M86+M57</f>
        <v>1201293840.3400002</v>
      </c>
      <c r="N109" s="123">
        <f>IF(I109=0,0,M109/I109)</f>
        <v>0.70495242541478653</v>
      </c>
      <c r="O109" s="122">
        <f>O108+O86+O57</f>
        <v>502784047.79999995</v>
      </c>
      <c r="P109" s="122">
        <f>P108+P86+P57</f>
        <v>218176337.66</v>
      </c>
      <c r="Q109" s="122">
        <f>Q108+Q86+Q57</f>
        <v>1485901550.48</v>
      </c>
      <c r="R109" s="123">
        <f>IF(I109=0,0,P109/I109)</f>
        <v>0.12803190463209363</v>
      </c>
    </row>
    <row r="114" spans="11:13" x14ac:dyDescent="0.3">
      <c r="M114" s="3">
        <v>218176337.66</v>
      </c>
    </row>
    <row r="118" spans="11:13" x14ac:dyDescent="0.3">
      <c r="K118" s="125"/>
    </row>
    <row r="119" spans="11:13" x14ac:dyDescent="0.3">
      <c r="K119" s="125"/>
    </row>
    <row r="120" spans="11:13" x14ac:dyDescent="0.3">
      <c r="K120" s="125"/>
    </row>
  </sheetData>
  <sheetProtection password="EDE7" sheet="1" formatCells="0" formatColumns="0" formatRows="0" insertColumns="0" insertRows="0" insertHyperlinks="0" deleteColumns="0" deleteRows="0" sort="0" autoFilter="0" pivotTables="0"/>
  <mergeCells count="87">
    <mergeCell ref="G105:G106"/>
    <mergeCell ref="B107:H107"/>
    <mergeCell ref="A108:H108"/>
    <mergeCell ref="A109:H109"/>
    <mergeCell ref="A86:H86"/>
    <mergeCell ref="A87:A107"/>
    <mergeCell ref="B87:B106"/>
    <mergeCell ref="C87:C106"/>
    <mergeCell ref="D87:D106"/>
    <mergeCell ref="E87:E103"/>
    <mergeCell ref="F87:F88"/>
    <mergeCell ref="G87:G103"/>
    <mergeCell ref="E105:E106"/>
    <mergeCell ref="F105:F106"/>
    <mergeCell ref="B80:H80"/>
    <mergeCell ref="A81:A85"/>
    <mergeCell ref="B81:B84"/>
    <mergeCell ref="C81:C84"/>
    <mergeCell ref="D81:D84"/>
    <mergeCell ref="G81:G84"/>
    <mergeCell ref="E83:E84"/>
    <mergeCell ref="F83:F84"/>
    <mergeCell ref="B85:H85"/>
    <mergeCell ref="G61:G62"/>
    <mergeCell ref="B63:H63"/>
    <mergeCell ref="A64:A80"/>
    <mergeCell ref="B64:B79"/>
    <mergeCell ref="C64:C79"/>
    <mergeCell ref="D64:D79"/>
    <mergeCell ref="E64:E79"/>
    <mergeCell ref="F64:F71"/>
    <mergeCell ref="G64:G79"/>
    <mergeCell ref="F72:F79"/>
    <mergeCell ref="A61:A63"/>
    <mergeCell ref="B61:B62"/>
    <mergeCell ref="C61:C62"/>
    <mergeCell ref="D61:D62"/>
    <mergeCell ref="E61:E62"/>
    <mergeCell ref="F61:F62"/>
    <mergeCell ref="A57:H57"/>
    <mergeCell ref="A58:A60"/>
    <mergeCell ref="B58:B59"/>
    <mergeCell ref="C58:C59"/>
    <mergeCell ref="D58:D59"/>
    <mergeCell ref="E58:E59"/>
    <mergeCell ref="F58:F59"/>
    <mergeCell ref="G58:G59"/>
    <mergeCell ref="B60:H60"/>
    <mergeCell ref="B53:H53"/>
    <mergeCell ref="A54:A56"/>
    <mergeCell ref="B54:B55"/>
    <mergeCell ref="C54:C55"/>
    <mergeCell ref="D54:D55"/>
    <mergeCell ref="E54:E55"/>
    <mergeCell ref="F54:F55"/>
    <mergeCell ref="G54:G55"/>
    <mergeCell ref="B56:H56"/>
    <mergeCell ref="F6:F27"/>
    <mergeCell ref="G6:G27"/>
    <mergeCell ref="A28:H28"/>
    <mergeCell ref="A29:A53"/>
    <mergeCell ref="B29:B52"/>
    <mergeCell ref="C29:C52"/>
    <mergeCell ref="D29:D52"/>
    <mergeCell ref="E29:E51"/>
    <mergeCell ref="F29:F51"/>
    <mergeCell ref="G29:G52"/>
    <mergeCell ref="M3:N3"/>
    <mergeCell ref="O3:O4"/>
    <mergeCell ref="P3:P4"/>
    <mergeCell ref="Q3:Q4"/>
    <mergeCell ref="R3:R4"/>
    <mergeCell ref="A6:A26"/>
    <mergeCell ref="B6:B27"/>
    <mergeCell ref="C6:C27"/>
    <mergeCell ref="D6:D27"/>
    <mergeCell ref="E6:E27"/>
    <mergeCell ref="A1:Q1"/>
    <mergeCell ref="A3:A4"/>
    <mergeCell ref="B3:B4"/>
    <mergeCell ref="C3:C4"/>
    <mergeCell ref="D3:D4"/>
    <mergeCell ref="E3:E4"/>
    <mergeCell ref="F3:G3"/>
    <mergeCell ref="H3:H4"/>
    <mergeCell ref="I3:I4"/>
    <mergeCell ref="J3:L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 на сайт</vt:lpstr>
      <vt:lpstr>'01.04 на сайт'!Заголовки_для_печати</vt:lpstr>
      <vt:lpstr>'01.04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2025-04-03T11:37:42Z</dcterms:created>
  <dcterms:modified xsi:type="dcterms:W3CDTF">2025-04-03T11:47:57Z</dcterms:modified>
</cp:coreProperties>
</file>